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rp.justice.govt.nz\groups\Wellington Justice Centre\JUSTCF-VOL1\Data\dbdata\Sector Group\0.5 EVIDENCE\05 NZCVS\05 Data Analysis\nzcvs_datasets_2021\Data tables\"/>
    </mc:Choice>
  </mc:AlternateContent>
  <xr:revisionPtr revIDLastSave="0" documentId="13_ncr:1_{149A8EFF-9CF4-404F-85F0-95B762CFFC9E}" xr6:coauthVersionLast="46" xr6:coauthVersionMax="46" xr10:uidLastSave="{00000000-0000-0000-0000-000000000000}"/>
  <bookViews>
    <workbookView xWindow="28680" yWindow="-120" windowWidth="29040" windowHeight="15840" xr2:uid="{AFFC4EE8-DBB4-43FE-B20D-0BD6A0C9E577}"/>
  </bookViews>
  <sheets>
    <sheet name="Contents" sheetId="12" r:id="rId1"/>
    <sheet name="About" sheetId="13" r:id="rId2"/>
    <sheet name="Terms" sheetId="14" r:id="rId3"/>
    <sheet name="Report" sheetId="18" r:id="rId4"/>
    <sheet name="7.1" sheetId="1" r:id="rId5"/>
    <sheet name="7.1a" sheetId="2" r:id="rId6"/>
    <sheet name="7.1b" sheetId="3" r:id="rId7"/>
    <sheet name="7.2" sheetId="4" r:id="rId8"/>
    <sheet name="7.2a" sheetId="5" r:id="rId9"/>
    <sheet name="7.2b" sheetId="6" r:id="rId10"/>
    <sheet name="7.3" sheetId="7" r:id="rId11"/>
    <sheet name="7.4" sheetId="8" r:id="rId12"/>
    <sheet name="7.5" sheetId="9" r:id="rId13"/>
    <sheet name="7.5a" sheetId="10" r:id="rId14"/>
    <sheet name="7.5b" sheetId="11" r:id="rId15"/>
  </sheets>
  <externalReferences>
    <externalReference r:id="rId16"/>
    <externalReference r:id="rId17"/>
  </externalReferences>
  <definedNames>
    <definedName name="_Hlk34306682" localSheetId="2">Terms!#REF!</definedName>
    <definedName name="_Ref71118906" localSheetId="3">Report!#REF!</definedName>
    <definedName name="_Ref71121587" localSheetId="3">Report!#REF!</definedName>
    <definedName name="_Ref71121604" localSheetId="3">Report!#REF!</definedName>
    <definedName name="_Ref71121678" localSheetId="3">Report!#REF!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5" l="1"/>
  <c r="C51" i="5"/>
  <c r="B51" i="5"/>
  <c r="D50" i="5"/>
  <c r="C50" i="5"/>
  <c r="B50" i="5"/>
  <c r="D49" i="5"/>
  <c r="C49" i="5"/>
  <c r="B49" i="5"/>
  <c r="D48" i="5"/>
  <c r="C48" i="5"/>
  <c r="B48" i="5"/>
  <c r="D47" i="5"/>
  <c r="C47" i="5"/>
  <c r="B47" i="5"/>
  <c r="L51" i="4"/>
  <c r="K51" i="4"/>
  <c r="J51" i="4"/>
  <c r="I51" i="4"/>
  <c r="H51" i="4"/>
  <c r="G51" i="4"/>
  <c r="F51" i="4"/>
  <c r="E51" i="4"/>
  <c r="D51" i="4"/>
  <c r="C51" i="4"/>
  <c r="B51" i="4"/>
  <c r="L50" i="4"/>
  <c r="K50" i="4"/>
  <c r="J50" i="4"/>
  <c r="I50" i="4"/>
  <c r="H50" i="4"/>
  <c r="G50" i="4"/>
  <c r="F50" i="4"/>
  <c r="E50" i="4"/>
  <c r="D50" i="4"/>
  <c r="C50" i="4"/>
  <c r="B50" i="4"/>
  <c r="L49" i="4"/>
  <c r="K49" i="4"/>
  <c r="J49" i="4"/>
  <c r="I49" i="4"/>
  <c r="H49" i="4"/>
  <c r="G49" i="4"/>
  <c r="F49" i="4"/>
  <c r="E49" i="4"/>
  <c r="D49" i="4"/>
  <c r="C49" i="4"/>
  <c r="B49" i="4"/>
  <c r="L48" i="4"/>
  <c r="K48" i="4"/>
  <c r="J48" i="4"/>
  <c r="I48" i="4"/>
  <c r="H48" i="4"/>
  <c r="G48" i="4"/>
  <c r="F48" i="4"/>
  <c r="E48" i="4"/>
  <c r="D48" i="4"/>
  <c r="C48" i="4"/>
  <c r="B48" i="4"/>
  <c r="L47" i="4"/>
  <c r="K47" i="4"/>
  <c r="J47" i="4"/>
  <c r="I47" i="4"/>
  <c r="H47" i="4"/>
  <c r="G47" i="4"/>
  <c r="F47" i="4"/>
  <c r="E47" i="4"/>
  <c r="D47" i="4"/>
  <c r="C47" i="4"/>
  <c r="B47" i="4"/>
  <c r="E51" i="3"/>
  <c r="D51" i="3"/>
  <c r="C51" i="3"/>
  <c r="B51" i="3"/>
  <c r="E50" i="3"/>
  <c r="D50" i="3"/>
  <c r="C50" i="3"/>
  <c r="B50" i="3"/>
  <c r="E49" i="3"/>
  <c r="D49" i="3"/>
  <c r="C49" i="3"/>
  <c r="B49" i="3"/>
  <c r="E48" i="3"/>
  <c r="D48" i="3"/>
  <c r="C48" i="3"/>
  <c r="B48" i="3"/>
  <c r="E47" i="3"/>
  <c r="D47" i="3"/>
  <c r="C47" i="3"/>
  <c r="B47"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D51" i="2"/>
  <c r="C51" i="2"/>
  <c r="B51" i="2"/>
  <c r="D50" i="2"/>
  <c r="C50" i="2"/>
  <c r="B50" i="2"/>
  <c r="D49" i="2"/>
  <c r="C49" i="2"/>
  <c r="B49" i="2"/>
  <c r="D48" i="2"/>
  <c r="C48" i="2"/>
  <c r="B48" i="2"/>
  <c r="D47" i="2"/>
  <c r="C47" i="2"/>
  <c r="B47" i="2"/>
</calcChain>
</file>

<file path=xl/sharedStrings.xml><?xml version="1.0" encoding="utf-8"?>
<sst xmlns="http://schemas.openxmlformats.org/spreadsheetml/2006/main" count="5118" uniqueCount="557">
  <si>
    <t>Cycle 3</t>
  </si>
  <si>
    <t>Cycle 1</t>
  </si>
  <si>
    <t>Household offences</t>
  </si>
  <si>
    <t>Burglary</t>
  </si>
  <si>
    <t>Theft of/unlawful takes/converts motor vehicle</t>
  </si>
  <si>
    <t>Theft (from motor vehicle)</t>
  </si>
  <si>
    <t>Unlawful interference/getting into motor vehicle</t>
  </si>
  <si>
    <t>Damage to motor vehicles</t>
  </si>
  <si>
    <t>Unlawful takes/converts/interferes with bicycle</t>
  </si>
  <si>
    <t>Property damage (household)</t>
  </si>
  <si>
    <t>Theft (except motor vehicles – household)</t>
  </si>
  <si>
    <t>Trespass</t>
  </si>
  <si>
    <t>Personal offences</t>
  </si>
  <si>
    <t>Personal theft and property damage</t>
  </si>
  <si>
    <t>Assault (include sexual) and robbery</t>
  </si>
  <si>
    <t>Harassment and threatening behaviour</t>
  </si>
  <si>
    <t>All offences</t>
  </si>
  <si>
    <t>Vehicle offences</t>
  </si>
  <si>
    <t>Interpersonal violence</t>
  </si>
  <si>
    <t>Threats and damages</t>
  </si>
  <si>
    <t>Physical offences</t>
  </si>
  <si>
    <t>Sexual assault</t>
  </si>
  <si>
    <t xml:space="preserve"> </t>
  </si>
  <si>
    <t>All offences by family members</t>
  </si>
  <si>
    <t>* Statistically significant difference from the New Zealand average at the 95% confidence level.</t>
  </si>
  <si>
    <t>Return to contents</t>
  </si>
  <si>
    <t>MoE (±)</t>
  </si>
  <si>
    <t>Pooled data</t>
  </si>
  <si>
    <t>New Zealand average</t>
  </si>
  <si>
    <t>Sex</t>
  </si>
  <si>
    <t>Male</t>
  </si>
  <si>
    <t>Female</t>
  </si>
  <si>
    <t>Self-identified gender</t>
  </si>
  <si>
    <t xml:space="preserve">Male                                              </t>
  </si>
  <si>
    <t xml:space="preserve">Female                                            </t>
  </si>
  <si>
    <t>Gender diverse</t>
  </si>
  <si>
    <t>Sexual orientation</t>
  </si>
  <si>
    <t>Heterosexual or straight</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</si>
  <si>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</si>
  <si>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</si>
  <si>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</si>
  <si>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</si>
  <si>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</si>
  <si>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</si>
  <si>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</si>
  <si>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</si>
  <si>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</si>
  <si>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</si>
  <si>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</si>
  <si>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</si>
  <si>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</si>
  <si>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</si>
  <si>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</si>
  <si>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t>Asian</t>
  </si>
  <si>
    <t>Other ethnicity</t>
  </si>
  <si>
    <t>Regions</t>
  </si>
  <si>
    <t>Northland</t>
  </si>
  <si>
    <t>Auckland</t>
  </si>
  <si>
    <t>Waikato</t>
  </si>
  <si>
    <t>Bay of Plenty</t>
  </si>
  <si>
    <t>Gisborne</t>
  </si>
  <si>
    <t>Hawke's Bay</t>
  </si>
  <si>
    <t>Taranaki</t>
  </si>
  <si>
    <t>Manawatu-Wanganui</t>
  </si>
  <si>
    <t>Wellington</t>
  </si>
  <si>
    <t>West Coast</t>
  </si>
  <si>
    <t>Canterbury</t>
  </si>
  <si>
    <t>Otago</t>
  </si>
  <si>
    <t>Southland</t>
  </si>
  <si>
    <t>Tasman</t>
  </si>
  <si>
    <t>Nelson</t>
  </si>
  <si>
    <t>Marlborough</t>
  </si>
  <si>
    <t>Regional groups</t>
  </si>
  <si>
    <t>Rest of North Island</t>
  </si>
  <si>
    <t>Rest of South Island</t>
  </si>
  <si>
    <t>Urbanisation</t>
  </si>
  <si>
    <t>Major urban area</t>
  </si>
  <si>
    <t>Large urban area</t>
  </si>
  <si>
    <t>Medium urban area</t>
  </si>
  <si>
    <t>Small urban area</t>
  </si>
  <si>
    <t>Rural settlement/rural other</t>
  </si>
  <si>
    <t>Decile 1 (Least deprived)</t>
  </si>
  <si>
    <t>Decile 2</t>
  </si>
  <si>
    <t>Decile 3</t>
  </si>
  <si>
    <t>Decile 4</t>
  </si>
  <si>
    <t>Decile 5</t>
  </si>
  <si>
    <t>Decile 6</t>
  </si>
  <si>
    <t>Decile 7</t>
  </si>
  <si>
    <t>Decile 8</t>
  </si>
  <si>
    <t>Decile 9</t>
  </si>
  <si>
    <t>Decile 10 (Most deprived)</t>
  </si>
  <si>
    <t>Quintile 1 (Least deprived)</t>
  </si>
  <si>
    <t>Quintile 2</t>
  </si>
  <si>
    <t>Quintile 3</t>
  </si>
  <si>
    <t>Quintile 4</t>
  </si>
  <si>
    <t>Quintile 5 (Most deprived)</t>
  </si>
  <si>
    <t>Life satisfaction</t>
  </si>
  <si>
    <t>0 to 6 (Least satisfied)</t>
  </si>
  <si>
    <t>10 (Most satisfied)</t>
  </si>
  <si>
    <t>Perception of safety</t>
  </si>
  <si>
    <t>0 to 6 (Least safe)</t>
  </si>
  <si>
    <t>10 (Most safe)</t>
  </si>
  <si>
    <t>Disability</t>
  </si>
  <si>
    <t>Psychological distress</t>
  </si>
  <si>
    <t>Low level of psychological distress</t>
  </si>
  <si>
    <t>Moderate level of psychological distress</t>
  </si>
  <si>
    <t>High level of psychological distress</t>
  </si>
  <si>
    <t>Household composition</t>
  </si>
  <si>
    <t>One person household</t>
  </si>
  <si>
    <t>One parent with child(ren)</t>
  </si>
  <si>
    <t>One parent with child(ren) and other person(s)</t>
  </si>
  <si>
    <t>Couple only</t>
  </si>
  <si>
    <t>Couple with no children and other person(s)</t>
  </si>
  <si>
    <t>Couple with child(ren)</t>
  </si>
  <si>
    <t>Couple with child(ren) and other person(s)</t>
  </si>
  <si>
    <t>Multiple family household</t>
  </si>
  <si>
    <t>Household size</t>
  </si>
  <si>
    <t>Two people household</t>
  </si>
  <si>
    <t>Three people household</t>
  </si>
  <si>
    <t>Four people household</t>
  </si>
  <si>
    <t>Five or more people household</t>
  </si>
  <si>
    <t>Number of children in a household</t>
  </si>
  <si>
    <t>No children household</t>
  </si>
  <si>
    <t>One child household</t>
  </si>
  <si>
    <t>Two children household</t>
  </si>
  <si>
    <t>Three children household</t>
  </si>
  <si>
    <t>Four or more children household</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</si>
  <si>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</si>
  <si>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</si>
  <si>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</si>
  <si>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</si>
  <si>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</si>
  <si>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</si>
  <si>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</si>
  <si>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</si>
  <si>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</si>
  <si>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</si>
  <si>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</si>
  <si>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</si>
  <si>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</si>
  <si>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</si>
  <si>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</si>
  <si>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</si>
  <si>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</si>
  <si>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</si>
  <si>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</si>
  <si>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</si>
  <si>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</si>
  <si>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</si>
  <si>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</si>
  <si>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</si>
  <si>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</si>
  <si>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</si>
  <si>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</si>
  <si>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</si>
  <si>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</si>
  <si>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Perceived level of incident's seriousness</t>
  </si>
  <si>
    <t>0 - Not serious at all</t>
  </si>
  <si>
    <t>10 - Very serious</t>
  </si>
  <si>
    <t>Perception of incident's criminality</t>
  </si>
  <si>
    <t>Viewed as a crime</t>
  </si>
  <si>
    <t>Viewed as not a crime</t>
  </si>
  <si>
    <t>Relation with offender</t>
  </si>
  <si>
    <t>Financial pressure ($Ability to afford purchasing a non-essential item for $300)</t>
  </si>
  <si>
    <t>Financial pressure ($Ability to afford an unexpected spending of $500 within a month without borrowing)</t>
  </si>
  <si>
    <t xml:space="preserve">All offences </t>
  </si>
  <si>
    <t>%</t>
  </si>
  <si>
    <t>Too trivial/no loss or damage/not worth reporting</t>
  </si>
  <si>
    <t xml:space="preserve">Attempted crime was unsuccessful </t>
  </si>
  <si>
    <t>Didn't have enough evidence to report it</t>
  </si>
  <si>
    <t>Police couldn't have done anything</t>
  </si>
  <si>
    <t>Police would not have bothered/not been interested</t>
  </si>
  <si>
    <t>Police would be too busy to deal with something like this</t>
  </si>
  <si>
    <t>Private/personal/family or whānau matter</t>
  </si>
  <si>
    <t>Shame/embarassment/further humiliation</t>
  </si>
  <si>
    <t xml:space="preserve">Dealt with matter myself/ourselves </t>
  </si>
  <si>
    <t>Fear of reprisals/would make matters worse</t>
  </si>
  <si>
    <t>Didn't want to get offender into trouble</t>
  </si>
  <si>
    <t>Inconvenient/too much trouble</t>
  </si>
  <si>
    <t xml:space="preserve">Happens as part of my job </t>
  </si>
  <si>
    <t>Reported to other authorities (e.g. superiors, company security staff etc.)</t>
  </si>
  <si>
    <t>No particular reason/other/don't know</t>
  </si>
  <si>
    <t>Theft and damage offences</t>
  </si>
  <si>
    <t>Threats and damage offences</t>
  </si>
  <si>
    <t>Offences by family members</t>
  </si>
  <si>
    <t>Contents</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</si>
  <si>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</si>
  <si>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</si>
  <si>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</si>
  <si>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</si>
  <si>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</si>
  <si>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</si>
  <si>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</si>
  <si>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</si>
  <si>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</si>
  <si>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r>
      <t>Relevant report</t>
    </r>
    <r>
      <rPr>
        <b/>
        <vertAlign val="superscript"/>
        <sz val="11"/>
        <color theme="0"/>
        <rFont val="Arial"/>
        <family val="2"/>
      </rPr>
      <t>1</t>
    </r>
    <r>
      <rPr>
        <b/>
        <sz val="11"/>
        <color theme="0"/>
        <rFont val="Arial"/>
        <family val="2"/>
      </rPr>
      <t xml:space="preserve"> section(s)</t>
    </r>
  </si>
  <si>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</si>
  <si>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</si>
  <si>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</si>
  <si>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</si>
  <si>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</si>
  <si>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</si>
  <si>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</si>
  <si>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</si>
  <si>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</si>
  <si>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</si>
  <si>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</si>
  <si>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</si>
  <si>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</si>
  <si>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</si>
  <si>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</si>
  <si>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</si>
  <si>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</si>
  <si>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</si>
  <si>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</si>
  <si>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</si>
  <si>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</si>
  <si>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</si>
  <si>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</si>
  <si>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</si>
  <si>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</si>
  <si>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</si>
  <si>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</si>
  <si>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</si>
  <si>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r>
      <t>30 September 2019–18 November 2020</t>
    </r>
    <r>
      <rPr>
        <vertAlign val="superscript"/>
        <sz val="10"/>
        <rFont val="Arial"/>
        <family val="2"/>
      </rPr>
      <t>a</t>
    </r>
  </si>
  <si>
    <t>30 September 2018–18 November 2020</t>
  </si>
  <si>
    <t>5,121 (80%)</t>
  </si>
  <si>
    <t>2,304 (79%)</t>
  </si>
  <si>
    <t>7,425 (80%)</t>
  </si>
  <si>
    <t>1 March 2018–18 November 2020</t>
  </si>
  <si>
    <t>1 March 2017–18 November 2020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</si>
  <si>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</si>
  <si>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</si>
  <si>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</si>
  <si>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</si>
  <si>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</si>
  <si>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</si>
  <si>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</si>
  <si>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</si>
  <si>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</si>
  <si>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</si>
  <si>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</si>
  <si>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</si>
  <si>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</si>
  <si>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</si>
  <si>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</si>
  <si>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</si>
  <si>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</si>
  <si>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</si>
  <si>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</si>
  <si>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</si>
  <si>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</si>
  <si>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</si>
  <si>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</si>
  <si>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</si>
  <si>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</si>
  <si>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</si>
  <si>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</si>
  <si>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</si>
  <si>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</si>
  <si>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</si>
  <si>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</si>
  <si>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</si>
  <si>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</si>
  <si>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</si>
  <si>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</si>
  <si>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t>
  </si>
  <si>
    <t>Related products</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</si>
  <si>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</si>
  <si>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</si>
  <si>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</si>
  <si>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</si>
  <si>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</si>
  <si>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</si>
  <si>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</si>
  <si>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</si>
  <si>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</si>
  <si>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</si>
  <si>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</si>
  <si>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</si>
  <si>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</si>
  <si>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</si>
  <si>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</si>
  <si>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</si>
  <si>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</si>
  <si>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</si>
  <si>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</si>
  <si>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</si>
  <si>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</si>
  <si>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</si>
  <si>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</si>
  <si>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</si>
  <si>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</si>
  <si>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</si>
  <si>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</si>
  <si>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</si>
  <si>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</si>
  <si>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</si>
  <si>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</si>
  <si>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</si>
  <si>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</si>
  <si>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</si>
  <si>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</si>
  <si>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</si>
  <si>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</si>
  <si>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</si>
  <si>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</si>
  <si>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</si>
  <si>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</si>
  <si>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</si>
  <si>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</si>
  <si>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</si>
  <si>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</si>
  <si>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</si>
  <si>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Reporting to police</t>
  </si>
  <si>
    <t>Non-reporting to police</t>
  </si>
  <si>
    <t>Reporting to police by demographic factors</t>
  </si>
  <si>
    <t>Non-reporting to police by demographic factors</t>
  </si>
  <si>
    <t>Reasons for not reporting to police - Estimates</t>
  </si>
  <si>
    <t>Reporting to police – Estimates</t>
  </si>
  <si>
    <t>Reporting to police – Sampling error</t>
  </si>
  <si>
    <t>Non-reporting to police – Estimates</t>
  </si>
  <si>
    <t>Non-reporting to police – Sampling error</t>
  </si>
  <si>
    <t>Reasons for not reporting to police – Estimates</t>
  </si>
  <si>
    <t>Reasons for not reporting to police – Sampling error</t>
  </si>
  <si>
    <t>Fraud and deception</t>
  </si>
  <si>
    <t>Wrong, but not a crime</t>
  </si>
  <si>
    <t>Just something that happens</t>
  </si>
  <si>
    <t>Where to find data tables for report tables and figures</t>
  </si>
  <si>
    <t>Report section</t>
  </si>
  <si>
    <t>Table or figure</t>
  </si>
  <si>
    <t>Data table</t>
  </si>
  <si>
    <t>Changes in reporting to the Police by offence types over time</t>
  </si>
  <si>
    <t>Differences in reporting to the Police by selected offence types (pooled data)</t>
  </si>
  <si>
    <t>Reporting to the Police by population groups (pooled data)</t>
  </si>
  <si>
    <t>iii</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</si>
  <si>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 (1 ± 5%)). The RSE = (standard error of the estimate *1.96/ estimate) * 100. It is the same relative sampling error calculation used by Stats NZ.</t>
  </si>
  <si>
    <t>Percentage of incidents reported to the Police, by perceived level of criminality (pooled data)</t>
  </si>
  <si>
    <t>Percentage of incidents reported to the Police, by location (pooled data)</t>
  </si>
  <si>
    <t>Offender relationship to victim</t>
  </si>
  <si>
    <t>Intimate partner</t>
  </si>
  <si>
    <t>Current partner</t>
  </si>
  <si>
    <t>Ex-partner</t>
  </si>
  <si>
    <t>Other family or whānau member</t>
  </si>
  <si>
    <t>Fraud and cybercrime offences</t>
  </si>
  <si>
    <t>Interpersonal violence offences</t>
  </si>
  <si>
    <r>
      <rPr>
        <i/>
        <sz val="10"/>
        <color theme="1"/>
        <rFont val="Arial"/>
        <family val="2"/>
      </rPr>
      <t>Fraud and cybercrime offences</t>
    </r>
    <r>
      <rPr>
        <sz val="10"/>
        <color theme="1"/>
        <rFont val="Arial"/>
        <family val="2"/>
      </rPr>
      <t xml:space="preserve"> include fraud and deception and cybercrime. 
</t>
    </r>
    <r>
      <rPr>
        <i/>
        <sz val="10"/>
        <color theme="1"/>
        <rFont val="Arial"/>
        <family val="2"/>
      </rPr>
      <t>Interpersonal violence offences</t>
    </r>
    <r>
      <rPr>
        <sz val="10"/>
        <color theme="1"/>
        <rFont val="Arial"/>
        <family val="2"/>
      </rPr>
      <t xml:space="preserve"> include sexual assault; harassment and threatening behaviour; other assault; robbery; and personal and household property damage where the offender was known to the victim. 
</t>
    </r>
    <r>
      <rPr>
        <i/>
        <sz val="10"/>
        <color theme="1"/>
        <rFont val="Arial"/>
        <family val="2"/>
      </rPr>
      <t xml:space="preserve">Theft and damage offences </t>
    </r>
    <r>
      <rPr>
        <sz val="10"/>
        <color theme="1"/>
        <rFont val="Arial"/>
        <family val="2"/>
      </rPr>
      <t xml:space="preserve">include property damage (personal and household; theft (except motor vehicles (personal and household); and unlawful takes/converts/interferes with bicycle. 
</t>
    </r>
    <r>
      <rPr>
        <i/>
        <sz val="10"/>
        <color theme="1"/>
        <rFont val="Arial"/>
        <family val="2"/>
      </rPr>
      <t>Vehicle offences</t>
    </r>
    <r>
      <rPr>
        <sz val="10"/>
        <color theme="1"/>
        <rFont val="Arial"/>
        <family val="2"/>
      </rPr>
      <t xml:space="preserve"> include theft of/unlawful takes/converts motor vehicle; theft (from motor vehicle); unlawful interference/getting into motor vehicle; and damage to motor vehicles. </t>
    </r>
  </si>
  <si>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</si>
  <si>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</si>
  <si>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</si>
  <si>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</si>
  <si>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t>* Statistically significant difference from all offences at the 95% confidence level.</t>
  </si>
  <si>
    <t>Gender</t>
  </si>
  <si>
    <t>Sexual identity</t>
  </si>
  <si>
    <t>15–19 years</t>
  </si>
  <si>
    <t>Gay, lesbian, bisexual or other</t>
  </si>
  <si>
    <t>Manawatū-Wanganui</t>
  </si>
  <si>
    <t>0 to 6 (least satisfied)</t>
  </si>
  <si>
    <t>10 (most satisfied)</t>
  </si>
  <si>
    <t>0 to 6 (least safe)</t>
  </si>
  <si>
    <t>10 (most safe)</t>
  </si>
  <si>
    <t>One-person household</t>
  </si>
  <si>
    <t>Two-people household</t>
  </si>
  <si>
    <t>Three-people household</t>
  </si>
  <si>
    <t>Four-people household</t>
  </si>
  <si>
    <t>Five-or-more-people household</t>
  </si>
  <si>
    <t>No children in household</t>
  </si>
  <si>
    <t>One-child household</t>
  </si>
  <si>
    <t>Two-children household</t>
  </si>
  <si>
    <t>Three-children household</t>
  </si>
  <si>
    <t>Four-or-more-children household</t>
  </si>
  <si>
    <t>0 (not serious at all)</t>
  </si>
  <si>
    <t>Perceived level of seriousness of incident</t>
  </si>
  <si>
    <t>10 (very serious)</t>
  </si>
  <si>
    <t>Perceived criminality of incident</t>
  </si>
  <si>
    <t>Family or whānau member</t>
  </si>
  <si>
    <t>Community member</t>
  </si>
  <si>
    <t>Known associate</t>
  </si>
  <si>
    <t>Stranger</t>
  </si>
  <si>
    <t>Reason</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</si>
  <si>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</si>
  <si>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Incidence rate</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</si>
  <si>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</si>
  <si>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Base Year (Cycle 1)</t>
  </si>
  <si>
    <t>Current Year (Cycle 4)</t>
  </si>
  <si>
    <t>Previous Year (Cycle 3)</t>
  </si>
  <si>
    <t>Crown copyright © 2022</t>
  </si>
  <si>
    <t>Reporting to police – Pooled data (Cycle 1–Cycle 4) – Estimates and sampling error</t>
  </si>
  <si>
    <t>Non-reporting to police – Pooled data (Cycle 1–Cycle 4) – Estimates and sampling error</t>
  </si>
  <si>
    <t>Reporting to police by demographic factors – Pooled data (Cycle 1–Cycle 4) – Estimates and sampling error</t>
  </si>
  <si>
    <t>Non-reporting to police by demographic factors – Pooled data (Cycle 1–Cycle 4) – Estimates and sampling error</t>
  </si>
  <si>
    <t>Reasons for not reporting to police – Pooled data (Cycle 1–Cycle 4) – Estimates and sampling error</t>
  </si>
  <si>
    <t>New Zealand Crime and Victims Survey (NZCVS) Key findings – Cycle 4 (2020/21)</t>
  </si>
  <si>
    <t>2.   Data collection was suspended during COVID-19 Alert Levels 4 and 3.</t>
  </si>
  <si>
    <r>
      <rPr>
        <vertAlign val="superscript"/>
        <sz val="9"/>
        <rFont val="Arial"/>
        <family val="2"/>
      </rPr>
      <t>b</t>
    </r>
    <r>
      <rPr>
        <sz val="9"/>
        <rFont val="Arial"/>
        <family val="2"/>
      </rPr>
      <t xml:space="preserve"> Data collection in Cycle 4 was paused on multiple occasions due to COVID-19 related lockdowns and alert levels.</t>
    </r>
  </si>
  <si>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</si>
  <si>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</si>
  <si>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</si>
  <si>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</si>
  <si>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</si>
  <si>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</si>
  <si>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</si>
  <si>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t>Cycle 4</t>
  </si>
  <si>
    <r>
      <t>20 November 2020 - 10 November 2021</t>
    </r>
    <r>
      <rPr>
        <vertAlign val="superscript"/>
        <sz val="10"/>
        <rFont val="Arial"/>
        <family val="2"/>
      </rPr>
      <t>b</t>
    </r>
  </si>
  <si>
    <t>20 November 2019 - 10 November 2021</t>
  </si>
  <si>
    <t>Statistically significant difference over time at the 95% confidence level (from base year to current year).</t>
  </si>
  <si>
    <t>+</t>
  </si>
  <si>
    <t>Statistically significant difference over time at the 95% confidence level (from previous year to current year).</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</si>
  <si>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4 (2020/21).</t>
    </r>
  </si>
  <si>
    <t>The process of replacing missing data with estimated values (see NZCVS Cycle 4 methodology report for more detail).</t>
  </si>
  <si>
    <t>A dataset combining four years of survey data (in this document, Cycles 1, 2, 3 and 4). The pooled dataset is weighted to make estimates equivalent to those from a single cycle.</t>
  </si>
  <si>
    <t>Percentage of incidents reported to the Police, by offence type (Cycle 4)</t>
  </si>
  <si>
    <t>^ Statistically significant difference across time at the 95% confidence level (from base year to current year).</t>
  </si>
  <si>
    <t>+ Statistically significant difference across time at the 95% confidence level (from previous year to current year).</t>
  </si>
  <si>
    <t>Cybercrime</t>
  </si>
  <si>
    <t>Percieved discrimination driving the incident</t>
  </si>
  <si>
    <t>No discrimination</t>
  </si>
  <si>
    <t>At least one type of discrimination</t>
  </si>
  <si>
    <t>Discrimination against race</t>
  </si>
  <si>
    <t>Discrimination against sexuality</t>
  </si>
  <si>
    <t>Discrimination against age</t>
  </si>
  <si>
    <t>Discrimination against sex</t>
  </si>
  <si>
    <t>Discrimination against religion</t>
  </si>
  <si>
    <t>Discrimination against disability</t>
  </si>
  <si>
    <t>Discrimination against race/religion</t>
  </si>
  <si>
    <t>Location of crime incidents</t>
  </si>
  <si>
    <t>Residential</t>
  </si>
  <si>
    <t>Public</t>
  </si>
  <si>
    <t>Business or retail</t>
  </si>
  <si>
    <t>Community</t>
  </si>
  <si>
    <t>Online/over the phone</t>
  </si>
  <si>
    <t>Bank/credit card company dealt with the issue/contacted me</t>
  </si>
  <si>
    <r>
      <t xml:space="preserve">Ministry of Justice. 2022. </t>
    </r>
    <r>
      <rPr>
        <i/>
        <sz val="11"/>
        <color theme="1"/>
        <rFont val="Arial"/>
        <family val="2"/>
      </rPr>
      <t xml:space="preserve">New Zealand Crime and Victims Survey. Key findings Cycle 4. Section 7: Reporting to the Police. </t>
    </r>
    <r>
      <rPr>
        <sz val="11"/>
        <color theme="1"/>
        <rFont val="Arial"/>
        <family val="2"/>
      </rPr>
      <t>[Data file]. Wellington: Ministry of Justice.</t>
    </r>
  </si>
  <si>
    <t>Section 7: Reporting to the Police</t>
  </si>
  <si>
    <r>
      <t xml:space="preserve">This document is 1 in a set of 8 data tables supporting the </t>
    </r>
    <r>
      <rPr>
        <b/>
        <sz val="10"/>
        <rFont val="Arial"/>
        <family val="2"/>
      </rPr>
      <t>NZCVS Key findings report – Cycle 4 (2020/21)</t>
    </r>
    <r>
      <rPr>
        <sz val="10"/>
        <rFont val="Arial"/>
        <family val="2"/>
      </rPr>
      <t xml:space="preserve">. This set of tables relates to </t>
    </r>
    <r>
      <rPr>
        <b/>
        <sz val="10"/>
        <rFont val="Arial"/>
        <family val="2"/>
      </rPr>
      <t xml:space="preserve">Section 7 of the report: Reporting to the Police. </t>
    </r>
    <r>
      <rPr>
        <sz val="10"/>
        <rFont val="Arial"/>
        <family val="2"/>
      </rPr>
      <t>All estimates used in Section 7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</si>
  <si>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</si>
  <si>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t>7.1a</t>
  </si>
  <si>
    <t>7.1b</t>
  </si>
  <si>
    <t>7.2a</t>
  </si>
  <si>
    <t>7.2b</t>
  </si>
  <si>
    <t>7.5a</t>
  </si>
  <si>
    <t>7.5b</t>
  </si>
  <si>
    <t>7.1, 7.2, 7.3 and 7.4 (see Report)</t>
  </si>
  <si>
    <t>7.5 (see Report)</t>
  </si>
  <si>
    <t>Figure 7.1</t>
  </si>
  <si>
    <t>Figure 7.2</t>
  </si>
  <si>
    <t>Figure 7.3</t>
  </si>
  <si>
    <t>Figure 7.4</t>
  </si>
  <si>
    <t>Figure 7.5</t>
  </si>
  <si>
    <t>Figure 7.6</t>
  </si>
  <si>
    <t>Figure 7.7</t>
  </si>
  <si>
    <t>Figure 7.8</t>
  </si>
  <si>
    <t>Figure 7.9</t>
  </si>
  <si>
    <t>Figure 7.10</t>
  </si>
  <si>
    <t>Figure 7.11</t>
  </si>
  <si>
    <t>Figure 7.12</t>
  </si>
  <si>
    <t>7.1 and 7.1a</t>
  </si>
  <si>
    <t>7.2 and 7.2a</t>
  </si>
  <si>
    <t>7.5 and 7.5a</t>
  </si>
  <si>
    <t>A table listing tables and figures from Section 7 of the report, and where to find the corresponding data tables in this document.</t>
  </si>
  <si>
    <t>Reporting to Police, Cycle 4</t>
  </si>
  <si>
    <t>Percentage of incidents reported to the Police, by employment status (pooled data)</t>
  </si>
  <si>
    <t>Reporting to the Police by location and perceptions of the incident (pooled data)</t>
  </si>
  <si>
    <t xml:space="preserve">Changes in reasons for not reporting incidents to the Police </t>
  </si>
  <si>
    <t xml:space="preserve">Table 7.1 </t>
  </si>
  <si>
    <t>Reasons for not reporting incidents to the Police over time – all offences</t>
  </si>
  <si>
    <t>Table 7.2</t>
  </si>
  <si>
    <t>Reasons for not reporting incidents to the Police (Pooled)</t>
  </si>
  <si>
    <t>Figure 7.13</t>
  </si>
  <si>
    <t>Reasons for not reporting burglary and vehicle offences to the Police (pooled data)</t>
  </si>
  <si>
    <t>Figure 7.14</t>
  </si>
  <si>
    <t>Reasons for not reporting fraud and cybercrime offences to the Police (pooled data)</t>
  </si>
  <si>
    <t>Figure 7.15</t>
  </si>
  <si>
    <t>Reasons for not reporting interpersonal violence, sexual assault and offences by family members to the Police (pooled data)</t>
  </si>
  <si>
    <t xml:space="preserve">5. Unfortunately, due to a human error in data collection, these tables do not include over 200 interviews in Hawkes Bay area. Survey results were revised, amended and re-weighted to maintain accuracy and avoid bias.	</t>
  </si>
  <si>
    <t/>
  </si>
  <si>
    <t>Deprivation deciles (NZDep2018)</t>
  </si>
  <si>
    <t>Deprivation quintiles (NZDep2018)</t>
  </si>
  <si>
    <t>Other households</t>
  </si>
  <si>
    <r>
      <rPr>
        <vertAlign val="superscript"/>
        <sz val="10"/>
        <rFont val="Arial"/>
        <family val="2"/>
      </rPr>
      <t>1</t>
    </r>
    <r>
      <rPr>
        <sz val="10"/>
        <rFont val="Arial"/>
        <family val="2"/>
      </rPr>
      <t xml:space="preserve"> New Zealand Crime and Victims Survey (NZCVS) Key findings – Cycle 4 (2020/21) (available at </t>
    </r>
    <r>
      <rPr>
        <u/>
        <sz val="10"/>
        <color theme="10"/>
        <rFont val="Arial"/>
        <family val="2"/>
      </rPr>
      <t>Resources and results</t>
    </r>
    <r>
      <rPr>
        <u/>
        <sz val="10"/>
        <rFont val="Arial"/>
        <family val="2"/>
      </rPr>
      <t>)</t>
    </r>
  </si>
  <si>
    <t>4,246 (76%)</t>
  </si>
  <si>
    <t>1,998 (75%)</t>
  </si>
  <si>
    <t>6,244 (76%)</t>
  </si>
  <si>
    <t>Percentage of incidents reported to the Police over time, by offence type</t>
  </si>
  <si>
    <t xml:space="preserve">Percentage of cybercrime incidents not reported to the Police over time </t>
  </si>
  <si>
    <t>Percentage of incidents reported to the Police, by broad offence groups (pooled data)</t>
  </si>
  <si>
    <t>Percentage of incidents reported to the Police, by deprivation quintile (pooled data)</t>
  </si>
  <si>
    <t>Percentage of incidents reported to the Police, by discrimination type (pooled data)</t>
  </si>
  <si>
    <t>Percentage of incidents reported to the Police, by perceived seriousness (pooled data)</t>
  </si>
  <si>
    <t xml:space="preserve">Reasons for not reporting incidents to the police over time – broad offence groups </t>
  </si>
  <si>
    <t>Reasons for not reporting incidents to the Police – all offences (pooled data)</t>
  </si>
  <si>
    <t>Sheet 7.1: Reporting to Police – Estimates</t>
  </si>
  <si>
    <t>Table 7.1.1: Reporting to Police by offence type</t>
  </si>
  <si>
    <t>Reporting to the Police</t>
  </si>
  <si>
    <t>% of incidents reported to the Police</t>
  </si>
  <si>
    <t>Table 7.1.2: Reporting to Police by broad offence groups</t>
  </si>
  <si>
    <t>Table 7.1.3: Reporting to Police for offences by family members, by offender relationship to victim</t>
  </si>
  <si>
    <t>Sheet 7.1a: Reporting to Police – Sampling error</t>
  </si>
  <si>
    <t>Table 7.1.1a: Reporting to Police by offence type</t>
  </si>
  <si>
    <t>Table 7.1.2a: Reporting to Police by broad offence group</t>
  </si>
  <si>
    <t>Table 7.1.3a: Reporting to Police for offences by family members, by offender relationship to victim</t>
  </si>
  <si>
    <t>Sheet 7.1b: Reporting to Police – Pooled data (Cycle 1–Cycle 4) – Estimates and sampling error</t>
  </si>
  <si>
    <t>Table 7.1.1b: Reporting to Police by offence type – Pooled data (Cycle 1–Cycle 4)</t>
  </si>
  <si>
    <t>Table 7.1.2b: Reporting to Police by broad offence group – Pooled data (Cycle 1–Cycle 4)</t>
  </si>
  <si>
    <t>Table 7.1.3b: Reporting to Police for offences by family members, by offender relationship to victim – Pooled data (Cycle 1–Cycle 4)</t>
  </si>
  <si>
    <t>Sheet 7.2: Non-reporting to Police – Estimates</t>
  </si>
  <si>
    <t>Table 7.2.1: Non-reporting to Police by offence type</t>
  </si>
  <si>
    <t>Not reported to the Police</t>
  </si>
  <si>
    <t>% of incidents not reported to the Police</t>
  </si>
  <si>
    <t>% of incidents
not reported to the Police</t>
  </si>
  <si>
    <t>Table 7.2.2: Non-reporting to Police by broad offence group</t>
  </si>
  <si>
    <t>Table 7.2.3: Non-reporting to Police for offences by family members, by offender relationship to victim</t>
  </si>
  <si>
    <t>Sheet 7.2a: Non-reporting to Police – Sampling error</t>
  </si>
  <si>
    <t>Table 7.2.1a: Non-reporting to Police by offence type</t>
  </si>
  <si>
    <t>Table 7.2.2a: Non-reporting to Police by broad offence group</t>
  </si>
  <si>
    <t>Table 7.2.3a: Non-reporting to Police for offences, by offender relationship to victim</t>
  </si>
  <si>
    <t>Sheet 7.2b: Non-reporting to Police – Pooled data (Cycle 1–Cycle 4) – Estimates and sampling error</t>
  </si>
  <si>
    <t>Table 7.2.1b: Non-reporting to Police by offence type – Pooled data (Cycle 1–Cycle 4)</t>
  </si>
  <si>
    <t>Sheet 7.3: Reporting to Police by demographic factors – Pooled data (Cycle 1–Cycle 4) – Estimates and sampling error</t>
  </si>
  <si>
    <t>Table 7.3: Reporting to Police by victim demographic factors – Pooled data (Cycle 1–Cycle 4)</t>
  </si>
  <si>
    <t>Sheet 7.4: Non-reporting to Police by demographic factors – Pooled data (Cycle 1–Cycle 4) – Estimates and sampling error</t>
  </si>
  <si>
    <t>Table 7.4: Non-reporting to Police by victim demographic factors – Pooled data (Cycle 1–Cycle 4)</t>
  </si>
  <si>
    <t>Sheet 7.5: Reasons for not reporting to Police – Estimates</t>
  </si>
  <si>
    <t>Table 7.5.1: Reasons for not reporting to Police – All offences</t>
  </si>
  <si>
    <t>Tried to report but not able to contact Police</t>
  </si>
  <si>
    <t>Dislike/fear of Police/bad experience before</t>
  </si>
  <si>
    <t>Table 7.5.2: Reasons for not reporting to Police – Burglary</t>
  </si>
  <si>
    <t>Table 7.5.3: Reasons for not reporting to Police – Vehicle offences</t>
  </si>
  <si>
    <t>Table 7.5.4: Reasons for not reporting to Police – Trespass</t>
  </si>
  <si>
    <t>Table 7.5.5: Reasons for not reporting to Police – Theft and damage offences</t>
  </si>
  <si>
    <t>Table 7.5.6: Reasons for not reporting to Police – Fraud and cybercrime offences</t>
  </si>
  <si>
    <t>Table 7.5.7: Reasons for not reporting to Police – Interpersonal violence offences</t>
  </si>
  <si>
    <t>Sheet 7.5a: Reasons for not reporting to Police – Sampling error</t>
  </si>
  <si>
    <t>Table 7.5.1a: Reasons for not reporting to Police – All offences</t>
  </si>
  <si>
    <t>Table 7.5.2a: Reasons for not reporting to Police – Burglary</t>
  </si>
  <si>
    <t>Table 7.5.3a: Reasons for not reporting to Police – Vehicle offences</t>
  </si>
  <si>
    <t>Table 7.5.4a: Reasons for not reporting to Police – Trespass</t>
  </si>
  <si>
    <t>Table 7.5.5a: Reasons for not reporting to Police – Theft and damage offences</t>
  </si>
  <si>
    <t>Table 7.5.6a: Reasons for not reporting to Police – Fraud and cybercrime offences</t>
  </si>
  <si>
    <t>Table 7.5.7a: Reasons for not reporting to Police – Interpersonal violence offences</t>
  </si>
  <si>
    <t>Sheet 7.5b: Reasons for not reporting to Police – Pooled data (Cycle 1–Cycle 4) – Estimates and sampling error</t>
  </si>
  <si>
    <t>Table 7.5.1b: Reasons for not reporting to Police – All offences – Pooled data (Cycle 1–Cycle 4)</t>
  </si>
  <si>
    <t>Table 7.5.2b: Reasons for not reporting to Police – Burglary – Pooled data (Cycle 1–Cycle 4)</t>
  </si>
  <si>
    <t>Table 7.5.3b: Reasons for not reporting to Police – Vehicle offences – Pooled data (Cycle 1–Cycle 4)</t>
  </si>
  <si>
    <t>Table 7.5.4b: Reasons for not reporting to Police – Trespass – Pooled data (Cycle 1–Cycle 4)</t>
  </si>
  <si>
    <t>Table 7.5.5b: Reasons for not reporting to Police – Theft and damage offences – Pooled data (Cycle 1–Cycle 4)</t>
  </si>
  <si>
    <t>Table 7.5.6b: Reasons for not reporting to Police – Fraud and cybercrime offences – Pooled data (Cycle 1–Cycle 4)</t>
  </si>
  <si>
    <t>Table 7.5.7b: Reasons for not reporting to Police –  Interpersonal violence offences – Pooled data (Cycle 1–Cycle 4)</t>
  </si>
  <si>
    <t>Table 7.5.8b: Reasons for not reporting to Police – Threats and damage offences – Pooled data (Cycle 1–Cycle 4)</t>
  </si>
  <si>
    <t>Table 7.5.9b: Reasons for not reporting to Police – Physical offences – Pooled data (Cycle 1–Cycle 4)</t>
  </si>
  <si>
    <t>Table 7.5.10b: Reasons for not reporting to Police – Sexual assault – Pooled data (Cycle 1–Cycle 4)</t>
  </si>
  <si>
    <t>Table 7.5.11b: Reasons for not reporting to Police – Offences by family members – Pooled data (Cycle 1–Cycle 4)</t>
  </si>
  <si>
    <t>Table 7.2.2b: Non-reporting to Police by broad offence group – Pooled data (Cycle 1–Cycle 4)</t>
  </si>
  <si>
    <t>Table 7.2.3b: Non-reporting to Police for offences by family members, by offender relationship to victim – Pooled data (Cycle 1–Cycle 4)</t>
  </si>
  <si>
    <t>-</t>
  </si>
  <si>
    <t>Disabled Adults</t>
  </si>
  <si>
    <t>Non-disabled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</si>
</sst>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rgb="FF006100"/>
      <name val="Calibri"/>
      <family val="2"/>
      <scheme val="minor"/>
    </font>
    <font>
      <u/>
      <sz val="11"/>
      <color theme="10"/>
      <name val="Calibri"/>
      <family val="2"/>
      <scheme val="minor"/>
    </font>
    <font>
      <b/>
      <sz val="11"/>
      <color theme="1"/>
      <name val="Arial"/>
      <family val="2"/>
    </font>
    <font>
      <sz val="10"/>
      <color theme="1"/>
      <name val="Arial"/>
      <family val="2"/>
    </font>
    <font>
      <b/>
      <sz val="10"/>
      <color theme="1"/>
      <name val="Arial"/>
      <family val="2"/>
    </font>
    <font>
      <b/>
      <sz val="11"/>
      <name val="Arial"/>
      <family val="2"/>
    </font>
    <font>
      <sz val="11"/>
      <name val="Calibri"/>
      <family val="2"/>
      <scheme val="minor"/>
    </font>
    <font>
      <sz val="10"/>
      <name val="Arial"/>
      <family val="2"/>
    </font>
    <font>
      <b/>
      <sz val="10"/>
      <name val="Arial"/>
      <family val="2"/>
    </font>
    <font>
      <sz val="11"/>
      <color theme="1"/>
      <name val="Arial"/>
      <family val="2"/>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u/>
      <sz val="10"/>
      <name val="Arial"/>
      <family val="2"/>
    </font>
    <font>
      <sz val="11"/>
      <color rgb="FFFF000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b/>
      <sz val="11"/>
      <color rgb="FFFFFFFF"/>
      <name val="Arial"/>
      <family val="2"/>
    </font>
    <font>
      <i/>
      <sz val="10"/>
      <name val="Arial"/>
      <family val="2"/>
    </font>
    <font>
      <sz val="10"/>
      <name val="Arial'"/>
    </font>
    <font>
      <b/>
      <sz val="10"/>
      <color rgb="FF575757"/>
      <name val="Arial"/>
      <family val="2"/>
    </font>
    <font>
      <sz val="8"/>
      <name val="Calibri"/>
      <family val="2"/>
      <scheme val="minor"/>
    </font>
    <font>
      <i/>
      <sz val="10"/>
      <color theme="1"/>
      <name val="Arial"/>
      <family val="2"/>
    </font>
    <font>
      <u/>
      <sz val="9"/>
      <color theme="1" tint="0.249977111117893"/>
      <name val="Arial"/>
      <family val="2"/>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2"/>
        <bgColor indexed="64"/>
      </patternFill>
    </fill>
    <fill>
      <patternFill patternType="solid">
        <fgColor rgb="FFF1592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diagonal/>
    </border>
    <border>
      <left style="thin">
        <color rgb="FFF15922"/>
      </left>
      <right style="thin">
        <color rgb="FFF15922"/>
      </right>
      <top/>
      <bottom style="thin">
        <color rgb="FFF15922"/>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style="thin">
        <color rgb="FFF15922"/>
      </left>
      <right/>
      <top style="thin">
        <color rgb="FFF15922"/>
      </top>
      <bottom/>
      <diagonal/>
    </border>
    <border>
      <left/>
      <right/>
      <top style="thin">
        <color rgb="FFF15922"/>
      </top>
      <bottom/>
      <diagonal/>
    </border>
    <border>
      <left/>
      <right style="thin">
        <color rgb="FFF15922"/>
      </right>
      <top style="thin">
        <color rgb="FFF15922"/>
      </top>
      <bottom/>
      <diagonal/>
    </border>
    <border>
      <left style="thin">
        <color rgb="FFF15922"/>
      </left>
      <right/>
      <top/>
      <bottom style="thin">
        <color rgb="FFF15922"/>
      </bottom>
      <diagonal/>
    </border>
    <border>
      <left/>
      <right/>
      <top/>
      <bottom style="thin">
        <color rgb="FFF15922"/>
      </bottom>
      <diagonal/>
    </border>
    <border>
      <left/>
      <right style="thin">
        <color rgb="FFF15922"/>
      </right>
      <top/>
      <bottom style="thin">
        <color rgb="FFF15922"/>
      </bottom>
      <diagonal/>
    </border>
    <border>
      <left style="thin">
        <color rgb="FFF15922"/>
      </left>
      <right/>
      <top/>
      <bottom/>
      <diagonal/>
    </border>
    <border>
      <left/>
      <right style="thin">
        <color rgb="FFF15922"/>
      </right>
      <top/>
      <bottom/>
      <diagonal/>
    </border>
    <border>
      <left style="thin">
        <color rgb="FFF15922"/>
      </left>
      <right/>
      <top style="thin">
        <color rgb="FFF15922"/>
      </top>
      <bottom style="thin">
        <color rgb="FFFF6600"/>
      </bottom>
      <diagonal/>
    </border>
    <border>
      <left/>
      <right style="thin">
        <color rgb="FFF15922"/>
      </right>
      <top style="thin">
        <color rgb="FFF15922"/>
      </top>
      <bottom style="thin">
        <color rgb="FFFF6600"/>
      </bottom>
      <diagonal/>
    </border>
    <border>
      <left style="thin">
        <color rgb="FFF15922"/>
      </left>
      <right style="thin">
        <color rgb="FFFF6600"/>
      </right>
      <top style="thin">
        <color rgb="FFFF6600"/>
      </top>
      <bottom/>
      <diagonal/>
    </border>
    <border>
      <left style="thin">
        <color rgb="FFFF6600"/>
      </left>
      <right style="thin">
        <color rgb="FFFF6600"/>
      </right>
      <top style="thin">
        <color rgb="FFFF6600"/>
      </top>
      <bottom style="thin">
        <color rgb="FFFF6600"/>
      </bottom>
      <diagonal/>
    </border>
    <border>
      <left style="thin">
        <color rgb="FFFF6600"/>
      </left>
      <right style="thin">
        <color rgb="FFF15922"/>
      </right>
      <top style="thin">
        <color rgb="FFFF6600"/>
      </top>
      <bottom/>
      <diagonal/>
    </border>
    <border>
      <left style="thin">
        <color rgb="FFF15922"/>
      </left>
      <right style="thin">
        <color rgb="FFF15922"/>
      </right>
      <top style="thin">
        <color rgb="FFFF6600"/>
      </top>
      <bottom/>
      <diagonal/>
    </border>
    <border>
      <left/>
      <right style="thin">
        <color rgb="FFFF6600"/>
      </right>
      <top style="thin">
        <color rgb="FFFF6600"/>
      </top>
      <bottom/>
      <diagonal/>
    </border>
    <border>
      <left/>
      <right style="thin">
        <color rgb="FFFF6600"/>
      </right>
      <top/>
      <bottom style="thin">
        <color rgb="FFFF6600"/>
      </bottom>
      <diagonal/>
    </border>
    <border>
      <left style="thin">
        <color rgb="FFFF6600"/>
      </left>
      <right style="thin">
        <color rgb="FFFF6600"/>
      </right>
      <top style="thin">
        <color rgb="FFFF6600"/>
      </top>
      <bottom/>
      <diagonal/>
    </border>
    <border>
      <left style="thin">
        <color rgb="FFFF6600"/>
      </left>
      <right style="thin">
        <color rgb="FFFF6600"/>
      </right>
      <top/>
      <bottom style="thin">
        <color rgb="FFFF6600"/>
      </bottom>
      <diagonal/>
    </border>
    <border>
      <left style="thin">
        <color rgb="FFF15922"/>
      </left>
      <right/>
      <top style="thin">
        <color rgb="FFFF6600"/>
      </top>
      <bottom/>
      <diagonal/>
    </border>
    <border>
      <left/>
      <right style="thin">
        <color rgb="FFFF6600"/>
      </right>
      <top/>
      <bottom/>
      <diagonal/>
    </border>
    <border>
      <left style="thin">
        <color rgb="FFFF6600"/>
      </left>
      <right style="thin">
        <color rgb="FFFF6600"/>
      </right>
      <top/>
      <bottom/>
      <diagonal/>
    </border>
    <border>
      <left style="thin">
        <color rgb="FFFF6600"/>
      </left>
      <right style="thin">
        <color rgb="FFF15922"/>
      </right>
      <top style="thin">
        <color rgb="FFF15922"/>
      </top>
      <bottom/>
      <diagonal/>
    </border>
    <border>
      <left style="thin">
        <color rgb="FFFF6600"/>
      </left>
      <right/>
      <top/>
      <bottom/>
      <diagonal/>
    </border>
    <border>
      <left style="thin">
        <color rgb="FFFF6600"/>
      </left>
      <right/>
      <top/>
      <bottom style="thin">
        <color rgb="FFFF6600"/>
      </bottom>
      <diagonal/>
    </border>
    <border>
      <left style="thin">
        <color rgb="FFFF6600"/>
      </left>
      <right/>
      <top/>
      <bottom style="thin">
        <color rgb="FFF15922"/>
      </bottom>
      <diagonal/>
    </border>
    <border>
      <left style="thin">
        <color rgb="FFFF6600"/>
      </left>
      <right/>
      <top style="thin">
        <color rgb="FFF15922"/>
      </top>
      <bottom style="thin">
        <color rgb="FFF15922"/>
      </bottom>
      <diagonal/>
    </border>
    <border>
      <left style="thin">
        <color rgb="FFFF6600"/>
      </left>
      <right/>
      <top style="thin">
        <color rgb="FFFF6600"/>
      </top>
      <bottom/>
      <diagonal/>
    </border>
    <border>
      <left style="thin">
        <color rgb="FFFF6600"/>
      </left>
      <right style="thin">
        <color rgb="FFFF6600"/>
      </right>
      <top style="thin">
        <color rgb="FFF15922"/>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474">
    <xf numFmtId="0" fontId="0" fillId="0" borderId="0" xfId="0"/>
    <xf numFmtId="0" fontId="3" fillId="3" borderId="0" xfId="0" applyFont="1" applyFill="1"/>
    <xf numFmtId="0" fontId="0" fillId="3" borderId="0" xfId="0" applyFill="1"/>
    <xf numFmtId="0" fontId="4" fillId="3" borderId="0" xfId="0" applyFont="1" applyFill="1"/>
    <xf numFmtId="0" fontId="5" fillId="3" borderId="1" xfId="0" applyFont="1" applyFill="1" applyBorder="1" applyAlignment="1">
      <alignment vertical="center"/>
    </xf>
    <xf numFmtId="0" fontId="5" fillId="3" borderId="5" xfId="0" applyFont="1" applyFill="1" applyBorder="1" applyAlignment="1">
      <alignment vertical="center"/>
    </xf>
    <xf numFmtId="0" fontId="4" fillId="3" borderId="6" xfId="0" applyFont="1" applyFill="1" applyBorder="1" applyAlignment="1">
      <alignmen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vertical="center"/>
    </xf>
    <xf numFmtId="0" fontId="4" fillId="3" borderId="1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vertical="center"/>
    </xf>
    <xf numFmtId="0" fontId="4" fillId="3" borderId="7" xfId="0" applyFont="1" applyFill="1" applyBorder="1"/>
    <xf numFmtId="0" fontId="4" fillId="3" borderId="6" xfId="0" applyFont="1" applyFill="1" applyBorder="1"/>
    <xf numFmtId="0" fontId="4" fillId="4" borderId="3" xfId="0" applyFont="1" applyFill="1" applyBorder="1" applyAlignment="1">
      <alignment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1" fillId="3" borderId="0" xfId="1" applyFill="1"/>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6" xfId="0" applyFont="1" applyFill="1" applyBorder="1" applyAlignment="1">
      <alignment horizontal="center"/>
    </xf>
    <xf numFmtId="0" fontId="4" fillId="3" borderId="0" xfId="0" applyFont="1" applyFill="1" applyAlignment="1">
      <alignment horizontal="center"/>
    </xf>
    <xf numFmtId="0" fontId="4" fillId="3" borderId="11" xfId="0" applyFont="1" applyFill="1" applyBorder="1" applyAlignment="1">
      <alignment horizontal="center"/>
    </xf>
    <xf numFmtId="0" fontId="4" fillId="3" borderId="6" xfId="0" applyFont="1" applyFill="1" applyBorder="1" applyAlignment="1">
      <alignment horizontal="left" vertical="center" inden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5" xfId="0" applyFont="1" applyFill="1" applyBorder="1" applyAlignment="1">
      <alignment horizontal="center"/>
    </xf>
    <xf numFmtId="0" fontId="4" fillId="4" borderId="5" xfId="0" applyFont="1" applyFill="1" applyBorder="1"/>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5" xfId="0" applyFont="1" applyFill="1" applyBorder="1" applyAlignment="1">
      <alignment horizontal="center"/>
    </xf>
    <xf numFmtId="0" fontId="2" fillId="3" borderId="0" xfId="2" applyFill="1"/>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xf>
    <xf numFmtId="2" fontId="4" fillId="3" borderId="1"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2" fontId="4" fillId="3" borderId="6" xfId="0" applyNumberFormat="1" applyFont="1" applyFill="1" applyBorder="1" applyAlignment="1">
      <alignment horizontal="center" vertical="center"/>
    </xf>
    <xf numFmtId="2" fontId="4" fillId="3" borderId="12" xfId="0" applyNumberFormat="1" applyFont="1" applyFill="1" applyBorder="1" applyAlignment="1">
      <alignment horizontal="center" vertical="center"/>
    </xf>
    <xf numFmtId="2" fontId="4" fillId="3" borderId="10" xfId="0" applyNumberFormat="1" applyFont="1" applyFill="1" applyBorder="1" applyAlignment="1">
      <alignment horizontal="center" vertical="center"/>
    </xf>
    <xf numFmtId="2" fontId="4" fillId="4" borderId="14" xfId="0" applyNumberFormat="1" applyFont="1" applyFill="1" applyBorder="1" applyAlignment="1">
      <alignment horizontal="center" vertical="center"/>
    </xf>
    <xf numFmtId="2" fontId="4" fillId="3" borderId="1"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3" borderId="14" xfId="0" applyNumberFormat="1" applyFont="1" applyFill="1" applyBorder="1" applyAlignment="1">
      <alignment horizontal="center"/>
    </xf>
    <xf numFmtId="0" fontId="4" fillId="3" borderId="7" xfId="0" applyFont="1" applyFill="1" applyBorder="1" applyAlignment="1">
      <alignment horizontal="center" vertical="center" wrapText="1"/>
    </xf>
    <xf numFmtId="2" fontId="4" fillId="3" borderId="14" xfId="0" applyNumberFormat="1" applyFont="1" applyFill="1" applyBorder="1" applyAlignment="1">
      <alignment horizontal="center" vertical="center"/>
    </xf>
    <xf numFmtId="0" fontId="4" fillId="4" borderId="2" xfId="0" applyFont="1" applyFill="1" applyBorder="1" applyAlignment="1">
      <alignment horizontal="center"/>
    </xf>
    <xf numFmtId="2" fontId="4" fillId="4" borderId="14" xfId="0" applyNumberFormat="1" applyFont="1" applyFill="1" applyBorder="1" applyAlignment="1">
      <alignment horizontal="center"/>
    </xf>
    <xf numFmtId="0" fontId="4" fillId="4" borderId="4" xfId="0" applyFont="1" applyFill="1" applyBorder="1" applyAlignment="1">
      <alignment horizontal="center"/>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0" fillId="3" borderId="0" xfId="0" applyNumberFormat="1" applyFill="1"/>
    <xf numFmtId="0" fontId="6" fillId="3" borderId="0" xfId="0" applyFont="1" applyFill="1"/>
    <xf numFmtId="0" fontId="7" fillId="3" borderId="0" xfId="0" applyFont="1" applyFill="1"/>
    <xf numFmtId="0" fontId="8" fillId="3" borderId="0" xfId="0" applyFont="1" applyFill="1"/>
    <xf numFmtId="0" fontId="9" fillId="3" borderId="1" xfId="0" applyFont="1" applyFill="1" applyBorder="1" applyAlignment="1">
      <alignment vertical="center"/>
    </xf>
    <xf numFmtId="0" fontId="9" fillId="3" borderId="5" xfId="0" applyFont="1" applyFill="1" applyBorder="1" applyAlignment="1">
      <alignment vertical="center"/>
    </xf>
    <xf numFmtId="0" fontId="5" fillId="4" borderId="2" xfId="0" applyFont="1" applyFill="1" applyBorder="1"/>
    <xf numFmtId="2" fontId="4" fillId="4" borderId="2" xfId="0" applyNumberFormat="1" applyFont="1" applyFill="1" applyBorder="1" applyAlignment="1">
      <alignment horizontal="center" vertical="center" wrapText="1"/>
    </xf>
    <xf numFmtId="2" fontId="4" fillId="4" borderId="5" xfId="0" applyNumberFormat="1" applyFont="1" applyFill="1" applyBorder="1" applyAlignment="1">
      <alignment horizontal="center" vertical="center" wrapText="1"/>
    </xf>
    <xf numFmtId="2" fontId="4" fillId="4" borderId="4" xfId="0" applyNumberFormat="1" applyFont="1" applyFill="1" applyBorder="1" applyAlignment="1">
      <alignment horizontal="center" vertical="center" wrapText="1"/>
    </xf>
    <xf numFmtId="0" fontId="5" fillId="3" borderId="7" xfId="0" applyFont="1" applyFill="1" applyBorder="1"/>
    <xf numFmtId="2" fontId="4" fillId="3" borderId="6"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wrapText="1"/>
    </xf>
    <xf numFmtId="0" fontId="5" fillId="3" borderId="6" xfId="0" applyFont="1" applyFill="1" applyBorder="1"/>
    <xf numFmtId="0" fontId="10" fillId="3" borderId="6" xfId="0" applyFont="1" applyFill="1" applyBorder="1"/>
    <xf numFmtId="2" fontId="4" fillId="3" borderId="6" xfId="0" applyNumberFormat="1" applyFont="1" applyFill="1" applyBorder="1" applyAlignment="1">
      <alignment horizontal="center"/>
    </xf>
    <xf numFmtId="2" fontId="4" fillId="3" borderId="11" xfId="0" applyNumberFormat="1" applyFont="1" applyFill="1" applyBorder="1" applyAlignment="1">
      <alignment horizontal="center" vertical="center"/>
    </xf>
    <xf numFmtId="0" fontId="0" fillId="3" borderId="11" xfId="0" applyFill="1" applyBorder="1"/>
    <xf numFmtId="0" fontId="4" fillId="3" borderId="10" xfId="0" applyFont="1" applyFill="1" applyBorder="1"/>
    <xf numFmtId="2" fontId="4" fillId="3" borderId="0" xfId="0" applyNumberFormat="1" applyFont="1" applyFill="1" applyAlignment="1">
      <alignment horizontal="center" vertical="center" wrapText="1"/>
    </xf>
    <xf numFmtId="0" fontId="4" fillId="3" borderId="6" xfId="0" applyFont="1" applyFill="1" applyBorder="1" applyAlignment="1">
      <alignment horizontal="left"/>
    </xf>
    <xf numFmtId="0" fontId="8" fillId="3" borderId="6" xfId="1" applyFont="1" applyFill="1" applyBorder="1"/>
    <xf numFmtId="0" fontId="5" fillId="3" borderId="6" xfId="0" applyFont="1" applyFill="1" applyBorder="1" applyAlignment="1">
      <alignment horizontal="left" vertical="center" wrapText="1"/>
    </xf>
    <xf numFmtId="2" fontId="4" fillId="3" borderId="6" xfId="0" applyNumberFormat="1" applyFont="1" applyFill="1" applyBorder="1" applyAlignment="1">
      <alignment horizontal="left" vertical="center"/>
    </xf>
    <xf numFmtId="2" fontId="4" fillId="3" borderId="10" xfId="0" applyNumberFormat="1" applyFont="1" applyFill="1" applyBorder="1" applyAlignment="1">
      <alignment horizontal="left" vertical="center"/>
    </xf>
    <xf numFmtId="0" fontId="9" fillId="3" borderId="10" xfId="0" applyFont="1" applyFill="1" applyBorder="1"/>
    <xf numFmtId="0" fontId="8" fillId="3" borderId="10" xfId="0" applyFont="1" applyFill="1" applyBorder="1" applyAlignment="1">
      <alignment horizontal="left"/>
    </xf>
    <xf numFmtId="0" fontId="8" fillId="3" borderId="10" xfId="0" applyFont="1" applyFill="1" applyBorder="1"/>
    <xf numFmtId="2" fontId="4" fillId="3" borderId="12"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0" fontId="7" fillId="3" borderId="6" xfId="0" applyFont="1" applyFill="1" applyBorder="1"/>
    <xf numFmtId="0" fontId="7" fillId="3" borderId="11" xfId="0" applyFont="1" applyFill="1" applyBorder="1"/>
    <xf numFmtId="2" fontId="7" fillId="3" borderId="0" xfId="0" applyNumberFormat="1" applyFont="1" applyFill="1"/>
    <xf numFmtId="0" fontId="4" fillId="3" borderId="1" xfId="0" applyFont="1" applyFill="1" applyBorder="1" applyAlignment="1">
      <alignment vertical="center"/>
    </xf>
    <xf numFmtId="0" fontId="4" fillId="3" borderId="10" xfId="0" applyFont="1" applyFill="1" applyBorder="1" applyAlignment="1">
      <alignment vertical="center"/>
    </xf>
    <xf numFmtId="0" fontId="4" fillId="3" borderId="14" xfId="0" applyFont="1" applyFill="1" applyBorder="1" applyAlignment="1">
      <alignment vertical="center"/>
    </xf>
    <xf numFmtId="0" fontId="4" fillId="0" borderId="0" xfId="0" applyFont="1"/>
    <xf numFmtId="2" fontId="4" fillId="3" borderId="5"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5" xfId="0" applyNumberFormat="1" applyFont="1" applyFill="1" applyBorder="1" applyAlignment="1">
      <alignment horizontal="center" vertical="center"/>
    </xf>
    <xf numFmtId="2" fontId="4" fillId="3" borderId="7" xfId="0" applyNumberFormat="1" applyFont="1" applyFill="1" applyBorder="1" applyAlignment="1">
      <alignment horizontal="center"/>
    </xf>
    <xf numFmtId="2" fontId="4" fillId="3" borderId="12" xfId="0" applyNumberFormat="1" applyFont="1" applyFill="1" applyBorder="1" applyAlignment="1">
      <alignment horizontal="center"/>
    </xf>
    <xf numFmtId="2" fontId="4" fillId="4" borderId="12" xfId="0" applyNumberFormat="1" applyFont="1" applyFill="1" applyBorder="1" applyAlignment="1">
      <alignment horizontal="center"/>
    </xf>
    <xf numFmtId="2" fontId="0" fillId="3" borderId="10" xfId="0" applyNumberFormat="1" applyFill="1" applyBorder="1"/>
    <xf numFmtId="2" fontId="7" fillId="3" borderId="10" xfId="0" applyNumberFormat="1" applyFont="1" applyFill="1" applyBorder="1"/>
    <xf numFmtId="2" fontId="4" fillId="3" borderId="9"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4" fillId="3" borderId="0" xfId="0" applyNumberFormat="1" applyFont="1" applyFill="1"/>
    <xf numFmtId="2" fontId="4" fillId="3" borderId="7"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2" fontId="4" fillId="3" borderId="0" xfId="0" applyNumberFormat="1" applyFont="1" applyFill="1" applyAlignment="1">
      <alignment horizontal="center"/>
    </xf>
    <xf numFmtId="0" fontId="10" fillId="3" borderId="0" xfId="0" applyFont="1" applyFill="1"/>
    <xf numFmtId="0" fontId="10" fillId="0" borderId="0" xfId="0" applyFont="1"/>
    <xf numFmtId="0" fontId="11" fillId="3" borderId="0" xfId="0" applyFont="1" applyFill="1" applyAlignment="1">
      <alignment vertical="center" wrapText="1"/>
    </xf>
    <xf numFmtId="0" fontId="3" fillId="3" borderId="0" xfId="0" applyFont="1" applyFill="1" applyAlignment="1">
      <alignment vertical="center"/>
    </xf>
    <xf numFmtId="0" fontId="12" fillId="5" borderId="16" xfId="0" applyFont="1" applyFill="1" applyBorder="1" applyAlignment="1">
      <alignment horizontal="left"/>
    </xf>
    <xf numFmtId="0" fontId="13" fillId="5" borderId="16" xfId="0" applyFont="1" applyFill="1" applyBorder="1" applyAlignment="1">
      <alignment horizontal="left"/>
    </xf>
    <xf numFmtId="0" fontId="14" fillId="5" borderId="16" xfId="2" applyFont="1" applyFill="1" applyBorder="1"/>
    <xf numFmtId="0" fontId="13" fillId="5" borderId="16" xfId="0" applyFont="1" applyFill="1" applyBorder="1" applyAlignment="1">
      <alignment vertical="center" wrapText="1"/>
    </xf>
    <xf numFmtId="0" fontId="10" fillId="0" borderId="16" xfId="0" applyFont="1" applyBorder="1" applyAlignment="1">
      <alignment horizontal="center" vertical="center"/>
    </xf>
    <xf numFmtId="0" fontId="14" fillId="0" borderId="16" xfId="2" applyFont="1" applyBorder="1" applyAlignment="1">
      <alignment horizontal="left" vertical="center"/>
    </xf>
    <xf numFmtId="0" fontId="14" fillId="0" borderId="16" xfId="2" applyFont="1" applyBorder="1" applyAlignment="1">
      <alignment horizontal="center" vertical="center"/>
    </xf>
    <xf numFmtId="0" fontId="15" fillId="0" borderId="16" xfId="0" applyFont="1" applyBorder="1" applyAlignment="1">
      <alignment vertical="center" wrapText="1"/>
    </xf>
    <xf numFmtId="0" fontId="17" fillId="0" borderId="0" xfId="2" applyFont="1"/>
    <xf numFmtId="0" fontId="6" fillId="0" borderId="0" xfId="0" applyFont="1"/>
    <xf numFmtId="0" fontId="14" fillId="0" borderId="0" xfId="2" applyFont="1"/>
    <xf numFmtId="0" fontId="19" fillId="0" borderId="0" xfId="0" applyFont="1"/>
    <xf numFmtId="0" fontId="10" fillId="0" borderId="0" xfId="0" applyFont="1" applyAlignment="1">
      <alignment vertical="center"/>
    </xf>
    <xf numFmtId="0" fontId="21" fillId="0" borderId="0" xfId="0" applyFont="1" applyAlignment="1">
      <alignment vertical="center" wrapText="1"/>
    </xf>
    <xf numFmtId="0" fontId="3" fillId="0" borderId="0" xfId="0" applyFont="1"/>
    <xf numFmtId="0" fontId="13" fillId="5" borderId="20" xfId="0" applyFont="1" applyFill="1" applyBorder="1" applyAlignment="1">
      <alignment vertical="center"/>
    </xf>
    <xf numFmtId="0" fontId="24" fillId="5" borderId="21" xfId="0" applyFont="1" applyFill="1" applyBorder="1"/>
    <xf numFmtId="0" fontId="24" fillId="5" borderId="22" xfId="0" applyFont="1" applyFill="1" applyBorder="1"/>
    <xf numFmtId="0" fontId="19" fillId="0" borderId="0" xfId="0" applyFont="1" applyAlignment="1">
      <alignment vertical="center" wrapText="1"/>
    </xf>
    <xf numFmtId="0" fontId="26" fillId="0" borderId="0" xfId="0" applyFont="1" applyAlignment="1">
      <alignment horizontal="left" vertical="center" wrapText="1" indent="2"/>
    </xf>
    <xf numFmtId="0" fontId="27" fillId="5" borderId="21" xfId="0" applyFont="1" applyFill="1" applyBorder="1"/>
    <xf numFmtId="0" fontId="27" fillId="5" borderId="22" xfId="0" applyFont="1" applyFill="1" applyBorder="1"/>
    <xf numFmtId="0" fontId="27" fillId="0" borderId="0" xfId="0" applyFont="1"/>
    <xf numFmtId="0" fontId="13" fillId="5" borderId="20" xfId="0" applyFont="1" applyFill="1" applyBorder="1"/>
    <xf numFmtId="0" fontId="9" fillId="0" borderId="20" xfId="0" applyFont="1" applyBorder="1"/>
    <xf numFmtId="0" fontId="9" fillId="0" borderId="20" xfId="0" applyFont="1" applyBorder="1" applyAlignment="1">
      <alignment vertical="center"/>
    </xf>
    <xf numFmtId="0" fontId="28" fillId="0" borderId="0" xfId="2" applyFont="1" applyAlignment="1">
      <alignment horizontal="left"/>
    </xf>
    <xf numFmtId="0" fontId="10" fillId="0" borderId="20" xfId="0" applyFont="1" applyBorder="1"/>
    <xf numFmtId="0" fontId="5" fillId="0" borderId="21" xfId="0" applyFont="1" applyBorder="1" applyAlignment="1">
      <alignment horizontal="center" wrapText="1"/>
    </xf>
    <xf numFmtId="3" fontId="8" fillId="0" borderId="21" xfId="0" applyNumberFormat="1" applyFont="1" applyBorder="1" applyAlignment="1">
      <alignment horizontal="center" wrapText="1"/>
    </xf>
    <xf numFmtId="0" fontId="32" fillId="0" borderId="26" xfId="2" applyFont="1" applyBorder="1" applyAlignment="1">
      <alignment horizontal="left"/>
    </xf>
    <xf numFmtId="0" fontId="28" fillId="0" borderId="27" xfId="2" applyFont="1" applyBorder="1" applyAlignment="1">
      <alignment horizontal="left"/>
    </xf>
    <xf numFmtId="0" fontId="28" fillId="0" borderId="28" xfId="2" applyFont="1" applyBorder="1" applyAlignment="1">
      <alignment horizontal="left"/>
    </xf>
    <xf numFmtId="0" fontId="9" fillId="0" borderId="20" xfId="0" applyFont="1" applyBorder="1" applyAlignment="1">
      <alignment vertical="center" wrapText="1"/>
    </xf>
    <xf numFmtId="0" fontId="9" fillId="0" borderId="20" xfId="0" applyFont="1" applyBorder="1" applyAlignment="1">
      <alignment horizontal="center" vertical="center"/>
    </xf>
    <xf numFmtId="0" fontId="36" fillId="0" borderId="0" xfId="0" applyFont="1" applyAlignment="1">
      <alignment vertical="center"/>
    </xf>
    <xf numFmtId="0" fontId="26" fillId="0" borderId="0" xfId="0" applyFont="1" applyAlignment="1">
      <alignment horizontal="left" wrapText="1"/>
    </xf>
    <xf numFmtId="0" fontId="18" fillId="0" borderId="20" xfId="2" applyFont="1" applyBorder="1" applyAlignment="1">
      <alignment horizontal="left" vertical="center"/>
    </xf>
    <xf numFmtId="0" fontId="17" fillId="0" borderId="21" xfId="2" applyFont="1" applyBorder="1" applyAlignment="1">
      <alignment horizontal="left" vertical="center"/>
    </xf>
    <xf numFmtId="0" fontId="17" fillId="0" borderId="22" xfId="2" applyFont="1" applyBorder="1" applyAlignment="1">
      <alignment horizontal="left" vertical="center" wrapText="1"/>
    </xf>
    <xf numFmtId="0" fontId="7" fillId="0" borderId="0" xfId="0" applyFont="1"/>
    <xf numFmtId="0" fontId="22" fillId="0" borderId="0" xfId="0" applyFont="1"/>
    <xf numFmtId="0" fontId="38" fillId="5" borderId="23" xfId="0" applyFont="1" applyFill="1" applyBorder="1" applyAlignment="1">
      <alignment vertical="center"/>
    </xf>
    <xf numFmtId="0" fontId="38" fillId="5" borderId="25" xfId="0" applyFont="1" applyFill="1" applyBorder="1" applyAlignment="1">
      <alignment vertical="center"/>
    </xf>
    <xf numFmtId="0" fontId="8" fillId="0" borderId="22" xfId="0" applyFont="1" applyBorder="1" applyAlignment="1">
      <alignment vertical="center" wrapText="1"/>
    </xf>
    <xf numFmtId="0" fontId="0" fillId="0" borderId="29" xfId="0" applyBorder="1"/>
    <xf numFmtId="0" fontId="8" fillId="0" borderId="28" xfId="0" applyFont="1" applyBorder="1" applyAlignment="1">
      <alignment vertical="center" wrapText="1"/>
    </xf>
    <xf numFmtId="0" fontId="17" fillId="0" borderId="22" xfId="2" applyFont="1" applyBorder="1" applyAlignment="1">
      <alignment vertical="center" wrapText="1"/>
    </xf>
    <xf numFmtId="0" fontId="9" fillId="0" borderId="26" xfId="0" applyFont="1" applyBorder="1" applyAlignment="1">
      <alignment vertical="center" wrapText="1"/>
    </xf>
    <xf numFmtId="0" fontId="8" fillId="0" borderId="25" xfId="0" applyFont="1" applyBorder="1" applyAlignment="1">
      <alignment vertical="center" wrapText="1"/>
    </xf>
    <xf numFmtId="0" fontId="9" fillId="0" borderId="28" xfId="0" applyFont="1" applyBorder="1" applyAlignment="1">
      <alignment vertical="center" wrapText="1"/>
    </xf>
    <xf numFmtId="0" fontId="4" fillId="0" borderId="29" xfId="0" applyFont="1" applyBorder="1"/>
    <xf numFmtId="0" fontId="9" fillId="0" borderId="26" xfId="0" applyFont="1" applyBorder="1" applyAlignment="1">
      <alignment vertical="center"/>
    </xf>
    <xf numFmtId="0" fontId="40" fillId="0" borderId="22" xfId="0" applyFont="1" applyBorder="1"/>
    <xf numFmtId="0" fontId="9" fillId="0" borderId="23" xfId="0" applyFont="1" applyBorder="1" applyAlignment="1">
      <alignment vertical="center" wrapText="1"/>
    </xf>
    <xf numFmtId="0" fontId="9" fillId="0" borderId="29" xfId="0" applyFont="1" applyBorder="1" applyAlignment="1">
      <alignment vertical="center" wrapText="1"/>
    </xf>
    <xf numFmtId="0" fontId="8" fillId="0" borderId="30" xfId="0" applyFont="1" applyBorder="1" applyAlignment="1">
      <alignment vertical="center" wrapText="1"/>
    </xf>
    <xf numFmtId="0" fontId="9" fillId="0" borderId="29" xfId="0" applyFont="1" applyBorder="1" applyAlignment="1">
      <alignment vertical="center"/>
    </xf>
    <xf numFmtId="0" fontId="8" fillId="0" borderId="21" xfId="0" applyFont="1" applyBorder="1" applyAlignment="1">
      <alignment vertical="center" wrapText="1"/>
    </xf>
    <xf numFmtId="0" fontId="0" fillId="0" borderId="30" xfId="0" applyBorder="1"/>
    <xf numFmtId="0" fontId="9" fillId="0" borderId="24" xfId="0" applyFont="1" applyBorder="1" applyAlignment="1">
      <alignment vertical="center" wrapText="1"/>
    </xf>
    <xf numFmtId="0" fontId="41" fillId="0" borderId="0" xfId="0" applyFont="1" applyAlignment="1">
      <alignment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3" xfId="0" applyFont="1" applyFill="1" applyBorder="1" applyAlignment="1">
      <alignment horizontal="center"/>
    </xf>
    <xf numFmtId="2" fontId="4" fillId="3" borderId="8" xfId="0" applyNumberFormat="1" applyFont="1" applyFill="1" applyBorder="1" applyAlignment="1">
      <alignment horizontal="center" vertical="center"/>
    </xf>
    <xf numFmtId="2" fontId="4" fillId="3" borderId="0" xfId="0" applyNumberFormat="1" applyFont="1" applyFill="1" applyBorder="1" applyAlignment="1">
      <alignment horizontal="center" vertical="center"/>
    </xf>
    <xf numFmtId="2" fontId="4" fillId="3" borderId="0" xfId="0" applyNumberFormat="1" applyFont="1" applyFill="1" applyAlignment="1">
      <alignment horizontal="center" vertical="center"/>
    </xf>
    <xf numFmtId="2" fontId="4" fillId="3" borderId="13" xfId="0" applyNumberFormat="1" applyFont="1" applyFill="1" applyBorder="1" applyAlignment="1">
      <alignment horizontal="center" vertical="center"/>
    </xf>
    <xf numFmtId="2" fontId="4" fillId="4" borderId="13" xfId="0" applyNumberFormat="1" applyFont="1" applyFill="1" applyBorder="1" applyAlignment="1">
      <alignment horizontal="center" vertical="center"/>
    </xf>
    <xf numFmtId="2" fontId="4" fillId="4" borderId="15" xfId="0" applyNumberFormat="1" applyFont="1" applyFill="1" applyBorder="1" applyAlignment="1">
      <alignment horizontal="center" vertical="center"/>
    </xf>
    <xf numFmtId="2" fontId="4" fillId="4" borderId="1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4" borderId="4" xfId="0" applyNumberFormat="1" applyFont="1" applyFill="1" applyBorder="1" applyAlignment="1">
      <alignment horizontal="center" vertical="center"/>
    </xf>
    <xf numFmtId="2" fontId="4" fillId="3" borderId="9" xfId="0" applyNumberFormat="1" applyFont="1" applyFill="1" applyBorder="1" applyAlignment="1">
      <alignment horizontal="center"/>
    </xf>
    <xf numFmtId="2" fontId="4" fillId="3" borderId="11" xfId="0" applyNumberFormat="1" applyFont="1" applyFill="1" applyBorder="1" applyAlignment="1">
      <alignment horizontal="center"/>
    </xf>
    <xf numFmtId="2" fontId="4" fillId="3" borderId="15" xfId="0" applyNumberFormat="1" applyFont="1" applyFill="1" applyBorder="1" applyAlignment="1">
      <alignment horizontal="center"/>
    </xf>
    <xf numFmtId="2" fontId="4" fillId="3" borderId="13" xfId="0" applyNumberFormat="1" applyFont="1" applyFill="1" applyBorder="1" applyAlignment="1">
      <alignment horizontal="center"/>
    </xf>
    <xf numFmtId="2" fontId="4" fillId="3" borderId="8" xfId="0" applyNumberFormat="1" applyFont="1" applyFill="1" applyBorder="1" applyAlignment="1">
      <alignment horizontal="center"/>
    </xf>
    <xf numFmtId="2" fontId="4" fillId="4" borderId="15" xfId="0" applyNumberFormat="1" applyFont="1" applyFill="1" applyBorder="1" applyAlignment="1">
      <alignment horizontal="center"/>
    </xf>
    <xf numFmtId="2" fontId="4" fillId="4" borderId="13" xfId="0" applyNumberFormat="1" applyFont="1" applyFill="1" applyBorder="1" applyAlignment="1">
      <alignment horizontal="center"/>
    </xf>
    <xf numFmtId="2" fontId="4" fillId="4" borderId="2" xfId="0" applyNumberFormat="1" applyFont="1" applyFill="1" applyBorder="1" applyAlignment="1">
      <alignment horizontal="center"/>
    </xf>
    <xf numFmtId="2" fontId="4" fillId="4" borderId="3" xfId="0" applyNumberFormat="1" applyFont="1" applyFill="1" applyBorder="1" applyAlignment="1">
      <alignment horizontal="center"/>
    </xf>
    <xf numFmtId="0" fontId="4" fillId="3" borderId="1" xfId="0" applyFont="1" applyFill="1" applyBorder="1" applyAlignment="1">
      <alignment horizontal="center" vertical="center" wrapText="1"/>
    </xf>
    <xf numFmtId="2" fontId="4" fillId="0" borderId="14" xfId="0" applyNumberFormat="1" applyFont="1" applyFill="1" applyBorder="1" applyAlignment="1">
      <alignment horizontal="center" vertical="center"/>
    </xf>
    <xf numFmtId="0" fontId="10" fillId="0" borderId="0" xfId="0" applyFont="1" applyAlignment="1">
      <alignment horizontal="center"/>
    </xf>
    <xf numFmtId="0" fontId="12" fillId="5" borderId="16" xfId="0" applyFont="1" applyFill="1" applyBorder="1" applyAlignment="1">
      <alignment horizontal="center" vertical="center"/>
    </xf>
    <xf numFmtId="0" fontId="0" fillId="0" borderId="0" xfId="0" applyAlignment="1">
      <alignment vertical="center"/>
    </xf>
    <xf numFmtId="0" fontId="0" fillId="0" borderId="0" xfId="0" quotePrefix="1" applyAlignment="1">
      <alignment horizontal="center"/>
    </xf>
    <xf numFmtId="0" fontId="0" fillId="0" borderId="0" xfId="0" applyAlignment="1">
      <alignment horizontal="center" vertical="center"/>
    </xf>
    <xf numFmtId="0" fontId="0" fillId="0" borderId="0" xfId="0" applyAlignment="1">
      <alignment horizontal="center"/>
    </xf>
    <xf numFmtId="0" fontId="10" fillId="0" borderId="17" xfId="0" applyFont="1" applyBorder="1" applyAlignment="1">
      <alignment horizontal="center" vertical="center"/>
    </xf>
    <xf numFmtId="2" fontId="4" fillId="3" borderId="0" xfId="0" applyNumberFormat="1" applyFont="1" applyFill="1" applyBorder="1" applyAlignment="1">
      <alignment horizontal="center"/>
    </xf>
    <xf numFmtId="0" fontId="4" fillId="3" borderId="0" xfId="0" applyFont="1" applyFill="1" applyBorder="1" applyAlignment="1">
      <alignment horizontal="center" vertical="center" wrapText="1"/>
    </xf>
    <xf numFmtId="0" fontId="5" fillId="3" borderId="11" xfId="0" applyFont="1" applyFill="1" applyBorder="1" applyAlignment="1">
      <alignment vertical="center"/>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xf>
    <xf numFmtId="0" fontId="5" fillId="3" borderId="9" xfId="0" applyFont="1" applyFill="1" applyBorder="1" applyAlignment="1">
      <alignment vertical="center"/>
    </xf>
    <xf numFmtId="0" fontId="4" fillId="3" borderId="8" xfId="0" applyFont="1" applyFill="1" applyBorder="1" applyAlignment="1">
      <alignment horizontal="center" vertical="center"/>
    </xf>
    <xf numFmtId="0" fontId="5" fillId="3" borderId="9" xfId="0" applyFont="1" applyFill="1" applyBorder="1" applyAlignment="1">
      <alignment horizontal="left" vertical="center"/>
    </xf>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vertical="top" wrapText="1"/>
    </xf>
    <xf numFmtId="0" fontId="4" fillId="3" borderId="0" xfId="0" applyFont="1" applyFill="1" applyAlignment="1">
      <alignment vertical="top" wrapText="1"/>
    </xf>
    <xf numFmtId="0" fontId="4" fillId="3" borderId="6" xfId="0" applyFont="1" applyFill="1" applyBorder="1" applyAlignment="1">
      <alignment horizontal="left" indent="1"/>
    </xf>
    <xf numFmtId="0" fontId="8" fillId="3" borderId="10" xfId="0" applyFont="1" applyFill="1" applyBorder="1" applyAlignment="1">
      <alignment horizontal="left" indent="1"/>
    </xf>
    <xf numFmtId="0" fontId="8" fillId="3" borderId="14" xfId="0" applyFont="1" applyFill="1" applyBorder="1" applyAlignment="1">
      <alignment horizontal="left" indent="1"/>
    </xf>
    <xf numFmtId="0" fontId="8" fillId="3" borderId="10" xfId="0" applyFont="1" applyFill="1" applyBorder="1" applyAlignment="1">
      <alignment horizontal="left" indent="2"/>
    </xf>
    <xf numFmtId="0" fontId="4" fillId="3" borderId="5" xfId="0" applyFont="1" applyFill="1" applyBorder="1" applyAlignment="1">
      <alignment horizontal="center" wrapText="1"/>
    </xf>
    <xf numFmtId="0" fontId="10" fillId="0" borderId="0" xfId="0" applyFont="1" applyFill="1"/>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left" vertical="top" wrapText="1"/>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2" fontId="4" fillId="0" borderId="10"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2" fontId="4" fillId="0" borderId="11"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0" fontId="8" fillId="0" borderId="21" xfId="0" applyFont="1" applyBorder="1" applyAlignment="1">
      <alignment horizontal="left" vertical="center" wrapText="1"/>
    </xf>
    <xf numFmtId="0" fontId="8" fillId="0" borderId="21" xfId="0" applyFont="1" applyBorder="1" applyAlignment="1">
      <alignment wrapText="1"/>
    </xf>
    <xf numFmtId="3" fontId="8" fillId="0" borderId="21" xfId="0" applyNumberFormat="1" applyFont="1" applyBorder="1" applyAlignment="1">
      <alignment horizontal="center" wrapText="1"/>
    </xf>
    <xf numFmtId="0" fontId="4" fillId="0" borderId="9" xfId="0" applyFont="1" applyFill="1" applyBorder="1" applyAlignment="1">
      <alignment horizontal="center" vertical="center" wrapText="1"/>
    </xf>
    <xf numFmtId="2" fontId="4" fillId="4" borderId="4" xfId="0" applyNumberFormat="1" applyFont="1" applyFill="1" applyBorder="1" applyAlignment="1">
      <alignment horizontal="center"/>
    </xf>
    <xf numFmtId="2" fontId="4" fillId="0" borderId="0" xfId="0" applyNumberFormat="1" applyFont="1" applyFill="1" applyBorder="1" applyAlignment="1">
      <alignment horizontal="center" vertical="center"/>
    </xf>
    <xf numFmtId="0" fontId="0" fillId="0" borderId="0" xfId="0" applyFill="1"/>
    <xf numFmtId="0" fontId="8" fillId="0" borderId="27" xfId="0" applyFont="1" applyBorder="1" applyAlignment="1">
      <alignment horizontal="left" vertical="center" wrapText="1"/>
    </xf>
    <xf numFmtId="0" fontId="8" fillId="0" borderId="27" xfId="0" applyFont="1" applyBorder="1" applyAlignment="1">
      <alignment wrapText="1"/>
    </xf>
    <xf numFmtId="3" fontId="8" fillId="0" borderId="27" xfId="0" applyNumberFormat="1" applyFont="1" applyBorder="1" applyAlignment="1">
      <alignment horizontal="center" wrapText="1"/>
    </xf>
    <xf numFmtId="0" fontId="8" fillId="0" borderId="27" xfId="0" applyFont="1" applyBorder="1" applyAlignment="1">
      <alignment horizontal="center" wrapText="1"/>
    </xf>
    <xf numFmtId="3" fontId="9" fillId="0" borderId="27" xfId="0" applyNumberFormat="1" applyFont="1" applyBorder="1" applyAlignment="1">
      <alignment horizontal="center" wrapText="1"/>
    </xf>
    <xf numFmtId="0" fontId="9" fillId="0" borderId="28" xfId="0" applyFont="1" applyBorder="1" applyAlignment="1">
      <alignment horizontal="center" wrapText="1"/>
    </xf>
    <xf numFmtId="0" fontId="32" fillId="0" borderId="26" xfId="2" applyFont="1" applyFill="1" applyBorder="1" applyAlignment="1">
      <alignment horizontal="left"/>
    </xf>
    <xf numFmtId="0" fontId="8" fillId="0" borderId="27" xfId="0" applyFont="1" applyFill="1" applyBorder="1" applyAlignment="1">
      <alignment horizontal="left" vertical="center" wrapText="1"/>
    </xf>
    <xf numFmtId="0" fontId="8" fillId="0" borderId="27" xfId="0" applyFont="1" applyFill="1" applyBorder="1" applyAlignment="1">
      <alignment wrapText="1"/>
    </xf>
    <xf numFmtId="3" fontId="8" fillId="0" borderId="27" xfId="0" applyNumberFormat="1" applyFont="1" applyFill="1" applyBorder="1" applyAlignment="1">
      <alignment horizontal="center" wrapText="1"/>
    </xf>
    <xf numFmtId="0" fontId="32" fillId="0" borderId="27" xfId="0" applyFont="1" applyFill="1" applyBorder="1" applyAlignment="1">
      <alignment horizontal="left" vertical="center"/>
    </xf>
    <xf numFmtId="0" fontId="32" fillId="0" borderId="27" xfId="0" applyFont="1" applyFill="1" applyBorder="1" applyAlignment="1">
      <alignment horizontal="left" vertical="center" wrapText="1"/>
    </xf>
    <xf numFmtId="0" fontId="32" fillId="0" borderId="27" xfId="0" applyFont="1" applyFill="1" applyBorder="1" applyAlignment="1">
      <alignment wrapText="1"/>
    </xf>
    <xf numFmtId="3" fontId="32" fillId="0" borderId="27" xfId="0" applyNumberFormat="1" applyFont="1" applyFill="1" applyBorder="1" applyAlignment="1">
      <alignment horizontal="left" vertical="top"/>
    </xf>
    <xf numFmtId="0" fontId="32" fillId="0" borderId="27" xfId="0" applyFont="1" applyFill="1" applyBorder="1"/>
    <xf numFmtId="3" fontId="32" fillId="0" borderId="27" xfId="0" applyNumberFormat="1" applyFont="1" applyFill="1" applyBorder="1" applyAlignment="1">
      <alignment horizontal="left"/>
    </xf>
    <xf numFmtId="0" fontId="44" fillId="0" borderId="27" xfId="2" applyFont="1" applyFill="1" applyBorder="1" applyAlignment="1">
      <alignment horizontal="left"/>
    </xf>
    <xf numFmtId="15" fontId="8" fillId="0" borderId="21" xfId="0" applyNumberFormat="1" applyFont="1" applyBorder="1" applyAlignment="1">
      <alignment horizontal="left" vertical="center"/>
    </xf>
    <xf numFmtId="0" fontId="9" fillId="0" borderId="20" xfId="0" applyFont="1" applyFill="1" applyBorder="1" applyAlignment="1">
      <alignment horizontal="center" vertical="center"/>
    </xf>
    <xf numFmtId="0" fontId="8" fillId="0" borderId="28" xfId="0" applyFont="1" applyFill="1" applyBorder="1" applyAlignment="1">
      <alignment vertical="center" wrapText="1"/>
    </xf>
    <xf numFmtId="0" fontId="3" fillId="0" borderId="0" xfId="0" applyFont="1" applyFill="1" applyAlignment="1">
      <alignment vertical="center"/>
    </xf>
    <xf numFmtId="0" fontId="10" fillId="0" borderId="0" xfId="0" applyFont="1" applyFill="1" applyAlignment="1">
      <alignment vertical="center"/>
    </xf>
    <xf numFmtId="0" fontId="19" fillId="0" borderId="0" xfId="0" applyFont="1" applyFill="1"/>
    <xf numFmtId="0" fontId="6" fillId="0" borderId="0" xfId="0" applyFont="1" applyFill="1" applyAlignment="1">
      <alignment vertical="center"/>
    </xf>
    <xf numFmtId="0" fontId="15" fillId="0" borderId="0" xfId="0" applyFont="1" applyFill="1"/>
    <xf numFmtId="0" fontId="10" fillId="0" borderId="23" xfId="0" applyFont="1" applyBorder="1" applyAlignment="1">
      <alignment horizontal="center" vertical="center"/>
    </xf>
    <xf numFmtId="0" fontId="15" fillId="0" borderId="33" xfId="2" applyFont="1" applyBorder="1" applyAlignment="1">
      <alignment horizontal="left" vertical="center"/>
    </xf>
    <xf numFmtId="0" fontId="15" fillId="0" borderId="35" xfId="2" applyFont="1" applyBorder="1" applyAlignment="1">
      <alignment horizontal="left" vertical="center"/>
    </xf>
    <xf numFmtId="0" fontId="15" fillId="0" borderId="36" xfId="2" applyFont="1" applyBorder="1" applyAlignment="1">
      <alignment horizontal="center" vertical="center"/>
    </xf>
    <xf numFmtId="0" fontId="15" fillId="0" borderId="38" xfId="2" applyFont="1" applyBorder="1" applyAlignment="1">
      <alignment horizontal="left" vertical="center" wrapText="1"/>
    </xf>
    <xf numFmtId="0" fontId="15" fillId="0" borderId="39" xfId="2" applyFont="1" applyBorder="1" applyAlignment="1">
      <alignment horizontal="center" vertical="center"/>
    </xf>
    <xf numFmtId="0" fontId="15" fillId="0" borderId="40" xfId="2" applyFont="1" applyBorder="1" applyAlignment="1">
      <alignment horizontal="center" vertical="center"/>
    </xf>
    <xf numFmtId="0" fontId="15" fillId="0" borderId="37" xfId="2" applyFont="1" applyBorder="1" applyAlignment="1">
      <alignment horizontal="left" vertical="center" wrapText="1"/>
    </xf>
    <xf numFmtId="0" fontId="15" fillId="0" borderId="34" xfId="2" applyFont="1" applyBorder="1" applyAlignment="1">
      <alignment vertical="center" wrapText="1"/>
    </xf>
    <xf numFmtId="0" fontId="15" fillId="0" borderId="34" xfId="2" applyFont="1" applyBorder="1" applyAlignment="1">
      <alignment horizontal="center" vertical="center"/>
    </xf>
    <xf numFmtId="0" fontId="15" fillId="0" borderId="34" xfId="2" applyFont="1" applyBorder="1" applyAlignment="1">
      <alignment horizontal="left" vertical="center" wrapText="1"/>
    </xf>
    <xf numFmtId="0" fontId="10" fillId="0" borderId="34" xfId="0" applyFont="1" applyBorder="1" applyAlignment="1">
      <alignment horizontal="center" vertical="center"/>
    </xf>
    <xf numFmtId="0" fontId="15" fillId="0" borderId="43" xfId="2" applyFont="1" applyBorder="1" applyAlignment="1">
      <alignment horizontal="center" vertical="center"/>
    </xf>
    <xf numFmtId="0" fontId="15" fillId="0" borderId="39" xfId="2" applyFont="1" applyBorder="1" applyAlignment="1">
      <alignment horizontal="left" vertical="center" wrapText="1"/>
    </xf>
    <xf numFmtId="0" fontId="15" fillId="0" borderId="43" xfId="2" applyFont="1" applyBorder="1" applyAlignment="1">
      <alignment horizontal="left" vertical="center" wrapText="1"/>
    </xf>
    <xf numFmtId="0" fontId="15" fillId="0" borderId="40" xfId="2" applyFont="1" applyBorder="1" applyAlignment="1">
      <alignment horizontal="left" vertical="center" wrapText="1"/>
    </xf>
    <xf numFmtId="0" fontId="14" fillId="0" borderId="48" xfId="2" applyFont="1" applyBorder="1" applyAlignment="1">
      <alignment horizontal="center" vertical="center"/>
    </xf>
    <xf numFmtId="0" fontId="0" fillId="0" borderId="45" xfId="0" applyBorder="1"/>
    <xf numFmtId="0" fontId="0" fillId="0" borderId="0" xfId="0" applyBorder="1"/>
    <xf numFmtId="0" fontId="0" fillId="3" borderId="0" xfId="0" applyFill="1" applyBorder="1"/>
    <xf numFmtId="0" fontId="4" fillId="3" borderId="0" xfId="0" applyFont="1" applyFill="1" applyBorder="1" applyAlignment="1">
      <alignment vertical="center"/>
    </xf>
    <xf numFmtId="0" fontId="4" fillId="3" borderId="0" xfId="0" applyFont="1" applyFill="1" applyBorder="1"/>
    <xf numFmtId="3" fontId="8" fillId="0" borderId="21" xfId="0" applyNumberFormat="1" applyFont="1" applyFill="1" applyBorder="1" applyAlignment="1">
      <alignment horizontal="center" wrapText="1"/>
    </xf>
    <xf numFmtId="3" fontId="8" fillId="0" borderId="21" xfId="0" applyNumberFormat="1" applyFont="1" applyFill="1" applyBorder="1" applyAlignment="1">
      <alignment horizont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2" fontId="4" fillId="3" borderId="10" xfId="0" quotePrefix="1" applyNumberFormat="1" applyFont="1" applyFill="1" applyBorder="1" applyAlignment="1">
      <alignment horizontal="center" vertical="center"/>
    </xf>
    <xf numFmtId="2" fontId="4" fillId="3" borderId="0" xfId="0" quotePrefix="1" applyNumberFormat="1" applyFont="1" applyFill="1" applyAlignment="1">
      <alignment horizontal="center" vertical="center"/>
    </xf>
    <xf numFmtId="2" fontId="4" fillId="3" borderId="11" xfId="0" quotePrefix="1" applyNumberFormat="1" applyFont="1" applyFill="1" applyBorder="1" applyAlignment="1">
      <alignment horizontal="center" vertical="center"/>
    </xf>
    <xf numFmtId="2" fontId="4" fillId="3" borderId="14" xfId="0" quotePrefix="1" applyNumberFormat="1" applyFont="1" applyFill="1" applyBorder="1" applyAlignment="1">
      <alignment horizontal="center" vertical="center"/>
    </xf>
    <xf numFmtId="2" fontId="4" fillId="3" borderId="12" xfId="0" quotePrefix="1" applyNumberFormat="1" applyFont="1" applyFill="1" applyBorder="1" applyAlignment="1">
      <alignment horizontal="center" vertical="center"/>
    </xf>
    <xf numFmtId="2" fontId="4" fillId="3" borderId="13" xfId="0" quotePrefix="1" applyNumberFormat="1" applyFont="1" applyFill="1" applyBorder="1" applyAlignment="1">
      <alignment horizontal="center" vertical="center"/>
    </xf>
    <xf numFmtId="2" fontId="4" fillId="3" borderId="15" xfId="0" quotePrefix="1" applyNumberFormat="1" applyFont="1" applyFill="1" applyBorder="1" applyAlignment="1">
      <alignment horizontal="center" vertical="center"/>
    </xf>
    <xf numFmtId="2" fontId="4" fillId="3" borderId="6" xfId="0" quotePrefix="1" applyNumberFormat="1" applyFont="1" applyFill="1" applyBorder="1" applyAlignment="1">
      <alignment horizontal="center" vertical="center"/>
    </xf>
    <xf numFmtId="2" fontId="4" fillId="0" borderId="10" xfId="0" quotePrefix="1" applyNumberFormat="1" applyFont="1" applyFill="1" applyBorder="1" applyAlignment="1">
      <alignment horizontal="center" vertical="center"/>
    </xf>
    <xf numFmtId="2" fontId="4" fillId="0" borderId="0" xfId="0" quotePrefix="1" applyNumberFormat="1" applyFont="1" applyFill="1" applyAlignment="1">
      <alignment horizontal="center" vertical="center"/>
    </xf>
    <xf numFmtId="2" fontId="4" fillId="0" borderId="11" xfId="0" quotePrefix="1" applyNumberFormat="1" applyFont="1" applyFill="1" applyBorder="1" applyAlignment="1">
      <alignment horizontal="center" vertical="center"/>
    </xf>
    <xf numFmtId="2" fontId="4" fillId="0" borderId="6" xfId="0" quotePrefix="1" applyNumberFormat="1" applyFont="1" applyFill="1" applyBorder="1" applyAlignment="1">
      <alignment horizontal="center" vertical="center"/>
    </xf>
    <xf numFmtId="2" fontId="4" fillId="0" borderId="0" xfId="0" quotePrefix="1"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1"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4" xfId="0" quotePrefix="1" applyNumberFormat="1" applyFont="1" applyFill="1" applyBorder="1" applyAlignment="1">
      <alignment horizontal="center" vertical="center"/>
    </xf>
    <xf numFmtId="2" fontId="4" fillId="0" borderId="12" xfId="0" quotePrefix="1" applyNumberFormat="1" applyFont="1" applyFill="1" applyBorder="1" applyAlignment="1">
      <alignment horizontal="center" vertical="center"/>
    </xf>
    <xf numFmtId="2" fontId="4" fillId="0" borderId="13" xfId="0" quotePrefix="1" applyNumberFormat="1" applyFont="1" applyFill="1" applyBorder="1" applyAlignment="1">
      <alignment horizontal="center" vertical="center"/>
    </xf>
    <xf numFmtId="2" fontId="4" fillId="0" borderId="15" xfId="0" quotePrefix="1" applyNumberFormat="1" applyFont="1" applyFill="1" applyBorder="1" applyAlignment="1">
      <alignment horizontal="center" vertical="center"/>
    </xf>
    <xf numFmtId="2" fontId="4" fillId="0" borderId="10" xfId="0" applyNumberFormat="1" applyFont="1" applyBorder="1" applyAlignment="1">
      <alignment horizontal="center" vertical="center"/>
    </xf>
    <xf numFmtId="0" fontId="15" fillId="0" borderId="20" xfId="0" applyFont="1" applyBorder="1" applyAlignment="1">
      <alignment horizontal="left" vertical="center" wrapText="1"/>
    </xf>
    <xf numFmtId="0" fontId="15" fillId="0" borderId="20" xfId="0" applyFont="1" applyBorder="1" applyAlignment="1">
      <alignment vertical="center" wrapText="1"/>
    </xf>
    <xf numFmtId="0" fontId="13" fillId="5" borderId="17" xfId="0" applyFont="1" applyFill="1" applyBorder="1" applyAlignment="1">
      <alignment horizontal="center" vertical="center" wrapText="1"/>
    </xf>
    <xf numFmtId="0" fontId="10" fillId="0" borderId="45" xfId="0" applyFont="1" applyBorder="1"/>
    <xf numFmtId="0" fontId="15" fillId="0" borderId="3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0" xfId="0" applyFont="1" applyBorder="1" applyAlignment="1">
      <alignment horizontal="center" vertical="center" wrapText="1"/>
    </xf>
    <xf numFmtId="0" fontId="15" fillId="0" borderId="0" xfId="0" applyFont="1" applyFill="1" applyAlignment="1">
      <alignment horizontal="left" vertical="top"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0" xfId="2" applyFont="1" applyFill="1" applyAlignment="1">
      <alignment horizontal="left" vertical="center"/>
    </xf>
    <xf numFmtId="0" fontId="14" fillId="0" borderId="17" xfId="2" applyFont="1" applyBorder="1" applyAlignment="1">
      <alignment horizontal="left" vertical="center"/>
    </xf>
    <xf numFmtId="0" fontId="14" fillId="0" borderId="18" xfId="2" applyFont="1" applyBorder="1" applyAlignment="1">
      <alignment horizontal="left" vertical="center"/>
    </xf>
    <xf numFmtId="0" fontId="14" fillId="0" borderId="19" xfId="2" applyFont="1" applyBorder="1" applyAlignment="1">
      <alignment horizontal="left" vertical="center"/>
    </xf>
    <xf numFmtId="0" fontId="11" fillId="3" borderId="0" xfId="0" applyFont="1" applyFill="1" applyAlignment="1">
      <alignment horizontal="center" vertical="center" wrapText="1"/>
    </xf>
    <xf numFmtId="0" fontId="15" fillId="0" borderId="16" xfId="0" applyFont="1" applyBorder="1" applyAlignment="1">
      <alignment horizontal="left" vertical="center"/>
    </xf>
    <xf numFmtId="0" fontId="13" fillId="5" borderId="16"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27" fillId="5" borderId="21" xfId="0" applyFont="1" applyFill="1" applyBorder="1" applyAlignment="1">
      <alignment horizontal="left" wrapText="1"/>
    </xf>
    <xf numFmtId="0" fontId="27" fillId="5" borderId="22" xfId="0" applyFont="1" applyFill="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35" fillId="0" borderId="0" xfId="0" applyFont="1" applyAlignment="1">
      <alignment horizontal="left"/>
    </xf>
    <xf numFmtId="0" fontId="8"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21" xfId="0" applyFont="1" applyBorder="1" applyAlignment="1">
      <alignment wrapText="1"/>
    </xf>
    <xf numFmtId="3" fontId="8" fillId="0" borderId="21" xfId="0" applyNumberFormat="1" applyFont="1" applyBorder="1" applyAlignment="1">
      <alignment horizontal="center" wrapText="1"/>
    </xf>
    <xf numFmtId="0" fontId="8" fillId="0" borderId="21" xfId="0" applyFont="1" applyBorder="1" applyAlignment="1">
      <alignment horizontal="center" wrapText="1"/>
    </xf>
    <xf numFmtId="3" fontId="9" fillId="0" borderId="21" xfId="0" applyNumberFormat="1" applyFont="1" applyBorder="1" applyAlignment="1">
      <alignment horizontal="center" wrapText="1"/>
    </xf>
    <xf numFmtId="0" fontId="9" fillId="0" borderId="22" xfId="0" applyFont="1" applyBorder="1" applyAlignment="1">
      <alignment horizontal="center" wrapText="1"/>
    </xf>
    <xf numFmtId="0" fontId="10" fillId="0" borderId="27" xfId="0" applyFont="1" applyBorder="1"/>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27" fillId="0" borderId="0" xfId="0" applyFont="1" applyAlignment="1">
      <alignment horizontal="left" wrapText="1"/>
    </xf>
    <xf numFmtId="0" fontId="17" fillId="0" borderId="21" xfId="2" applyFont="1" applyBorder="1" applyAlignment="1">
      <alignment horizontal="left" wrapText="1"/>
    </xf>
    <xf numFmtId="0" fontId="17" fillId="0" borderId="22" xfId="2" applyFont="1" applyBorder="1" applyAlignment="1">
      <alignment horizontal="left" wrapText="1"/>
    </xf>
    <xf numFmtId="0" fontId="19"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3" fontId="9" fillId="0" borderId="22" xfId="0" applyNumberFormat="1" applyFont="1" applyBorder="1" applyAlignment="1">
      <alignment horizontal="center" wrapText="1"/>
    </xf>
    <xf numFmtId="3" fontId="9" fillId="0" borderId="21" xfId="0" applyNumberFormat="1" applyFont="1" applyFill="1" applyBorder="1" applyAlignment="1">
      <alignment horizontal="center" wrapText="1"/>
    </xf>
    <xf numFmtId="3" fontId="9" fillId="0" borderId="22" xfId="0" applyNumberFormat="1" applyFont="1" applyFill="1" applyBorder="1" applyAlignment="1">
      <alignment horizontal="center" wrapText="1"/>
    </xf>
    <xf numFmtId="0" fontId="28" fillId="0" borderId="20" xfId="2" applyFont="1" applyBorder="1" applyAlignment="1">
      <alignment horizontal="left"/>
    </xf>
    <xf numFmtId="0" fontId="28" fillId="0" borderId="21" xfId="2" applyFont="1" applyBorder="1" applyAlignment="1">
      <alignment horizontal="left"/>
    </xf>
    <xf numFmtId="0" fontId="28" fillId="0" borderId="22" xfId="2" applyFont="1" applyBorder="1" applyAlignment="1">
      <alignment horizontal="left"/>
    </xf>
    <xf numFmtId="0" fontId="22" fillId="0" borderId="0" xfId="0" applyFont="1" applyAlignment="1">
      <alignment horizontal="left" wrapText="1"/>
    </xf>
    <xf numFmtId="0" fontId="23" fillId="0" borderId="0" xfId="0" applyFont="1" applyAlignment="1">
      <alignment horizontal="left" wrapText="1"/>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5" xfId="0" applyFont="1" applyBorder="1" applyAlignment="1">
      <alignment horizontal="left" vertical="center" wrapText="1" indent="2"/>
    </xf>
    <xf numFmtId="0" fontId="8" fillId="0" borderId="20" xfId="0" applyFont="1" applyBorder="1" applyAlignment="1">
      <alignment horizontal="left" vertical="center" wrapText="1" indent="2"/>
    </xf>
    <xf numFmtId="0" fontId="8" fillId="0" borderId="21" xfId="0" applyFont="1" applyBorder="1" applyAlignment="1">
      <alignment horizontal="left" vertical="center" wrapText="1" indent="2"/>
    </xf>
    <xf numFmtId="0" fontId="8" fillId="0" borderId="22" xfId="0" applyFont="1" applyBorder="1" applyAlignment="1">
      <alignment horizontal="left" vertical="center" wrapText="1" indent="2"/>
    </xf>
    <xf numFmtId="0" fontId="8" fillId="0" borderId="26" xfId="0" applyFont="1" applyBorder="1" applyAlignment="1">
      <alignment horizontal="left" vertical="center" wrapText="1" indent="2"/>
    </xf>
    <xf numFmtId="0" fontId="8" fillId="0" borderId="27"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20" xfId="0" applyFont="1" applyBorder="1" applyAlignment="1">
      <alignment horizontal="left" vertical="top" wrapText="1"/>
    </xf>
    <xf numFmtId="0" fontId="9" fillId="0" borderId="23" xfId="0" applyFont="1" applyBorder="1" applyAlignment="1">
      <alignment vertical="center" wrapText="1"/>
    </xf>
    <xf numFmtId="0" fontId="9" fillId="0" borderId="26" xfId="0" applyFont="1" applyBorder="1" applyAlignment="1">
      <alignment vertical="center" wrapText="1"/>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5" borderId="20" xfId="0" applyFont="1" applyFill="1" applyBorder="1" applyAlignment="1">
      <alignment horizontal="left"/>
    </xf>
    <xf numFmtId="0" fontId="12" fillId="5" borderId="25" xfId="0" applyFont="1" applyFill="1" applyBorder="1" applyAlignment="1">
      <alignment horizontal="left"/>
    </xf>
    <xf numFmtId="0" fontId="12" fillId="5" borderId="31" xfId="0" applyFont="1" applyFill="1" applyBorder="1" applyAlignment="1">
      <alignment horizontal="left"/>
    </xf>
    <xf numFmtId="0" fontId="12" fillId="5" borderId="32" xfId="0" applyFont="1" applyFill="1" applyBorder="1" applyAlignment="1">
      <alignment horizontal="left"/>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5" fillId="0" borderId="39" xfId="2" applyFont="1" applyBorder="1" applyAlignment="1">
      <alignment horizontal="left" vertical="center" wrapText="1"/>
    </xf>
    <xf numFmtId="0" fontId="15" fillId="0" borderId="40" xfId="2" applyFont="1" applyBorder="1" applyAlignment="1">
      <alignment horizontal="left" vertical="center" wrapText="1"/>
    </xf>
    <xf numFmtId="0" fontId="10" fillId="0" borderId="34" xfId="0" applyFont="1" applyBorder="1" applyAlignment="1">
      <alignment horizontal="center" vertical="center"/>
    </xf>
    <xf numFmtId="0" fontId="15" fillId="0" borderId="34" xfId="2" applyFont="1" applyBorder="1" applyAlignment="1">
      <alignment horizontal="left" vertical="center" wrapText="1"/>
    </xf>
    <xf numFmtId="0" fontId="15" fillId="0" borderId="37" xfId="2" applyFont="1" applyBorder="1" applyAlignment="1">
      <alignment horizontal="left" vertical="center" wrapText="1"/>
    </xf>
    <xf numFmtId="0" fontId="15" fillId="0" borderId="42" xfId="2" applyFont="1" applyBorder="1" applyAlignment="1">
      <alignment horizontal="left" vertical="center" wrapText="1"/>
    </xf>
    <xf numFmtId="0" fontId="15" fillId="0" borderId="38" xfId="2" applyFont="1" applyBorder="1" applyAlignment="1">
      <alignment horizontal="left" vertical="center" wrapText="1"/>
    </xf>
    <xf numFmtId="0" fontId="10" fillId="0" borderId="43" xfId="0" applyFont="1" applyBorder="1" applyAlignment="1">
      <alignment horizontal="center" vertical="center"/>
    </xf>
    <xf numFmtId="0" fontId="14" fillId="0" borderId="44" xfId="2" applyFont="1" applyBorder="1" applyAlignment="1">
      <alignment horizontal="center" vertical="center"/>
    </xf>
    <xf numFmtId="0" fontId="14" fillId="0" borderId="47" xfId="2" applyFont="1" applyBorder="1" applyAlignment="1">
      <alignment horizontal="center" vertical="center"/>
    </xf>
    <xf numFmtId="0" fontId="14" fillId="0" borderId="50" xfId="2" applyFont="1" applyBorder="1" applyAlignment="1">
      <alignment horizontal="center" vertical="center"/>
    </xf>
    <xf numFmtId="0" fontId="14" fillId="0" borderId="43" xfId="2" applyFont="1" applyBorder="1" applyAlignment="1">
      <alignment horizontal="center" vertical="center"/>
    </xf>
    <xf numFmtId="0" fontId="14" fillId="0" borderId="40" xfId="2" applyFont="1" applyBorder="1" applyAlignment="1">
      <alignment horizontal="center" vertical="center"/>
    </xf>
    <xf numFmtId="0" fontId="14" fillId="0" borderId="49" xfId="2" applyFont="1" applyBorder="1" applyAlignment="1">
      <alignment horizontal="center" vertical="center"/>
    </xf>
    <xf numFmtId="0" fontId="14" fillId="0" borderId="45" xfId="2" applyFont="1" applyBorder="1" applyAlignment="1">
      <alignment horizontal="center" vertical="center"/>
    </xf>
    <xf numFmtId="0" fontId="14" fillId="0" borderId="46" xfId="2" applyFont="1" applyBorder="1" applyAlignment="1">
      <alignment horizontal="center" vertical="center"/>
    </xf>
    <xf numFmtId="0" fontId="14" fillId="0" borderId="39" xfId="2" applyFont="1" applyBorder="1" applyAlignment="1">
      <alignment horizontal="center" vertical="center"/>
    </xf>
    <xf numFmtId="0" fontId="15" fillId="0" borderId="41" xfId="2" applyFont="1" applyBorder="1" applyAlignment="1">
      <alignment horizontal="left" vertical="center" wrapText="1"/>
    </xf>
    <xf numFmtId="0" fontId="15" fillId="0" borderId="29" xfId="2" applyFont="1" applyBorder="1" applyAlignment="1">
      <alignment horizontal="left" vertical="center" wrapText="1"/>
    </xf>
    <xf numFmtId="0" fontId="15" fillId="0" borderId="26" xfId="2"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left" vertical="top" wrapText="1"/>
    </xf>
    <xf numFmtId="0" fontId="8" fillId="0" borderId="0" xfId="0" applyFont="1" applyAlignment="1">
      <alignment horizontal="left" vertical="top" wrapText="1"/>
    </xf>
    <xf numFmtId="0" fontId="5" fillId="3" borderId="1" xfId="0" applyFont="1" applyFill="1" applyBorder="1" applyAlignment="1">
      <alignment horizontal="left" vertical="center"/>
    </xf>
    <xf numFmtId="0" fontId="5" fillId="3" borderId="14"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10" xfId="0" applyFont="1" applyFill="1" applyBorder="1" applyAlignment="1">
      <alignment horizontal="lef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vertical="top" wrapText="1"/>
    </xf>
    <xf numFmtId="0" fontId="4" fillId="3" borderId="0" xfId="0" applyFont="1" applyFill="1" applyAlignment="1">
      <alignment vertical="top" wrapText="1"/>
    </xf>
    <xf numFmtId="2" fontId="4" fillId="3" borderId="2"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2" fontId="3" fillId="3" borderId="2" xfId="0" applyNumberFormat="1" applyFont="1" applyFill="1" applyBorder="1" applyAlignment="1">
      <alignment horizontal="center"/>
    </xf>
    <xf numFmtId="2" fontId="3" fillId="3" borderId="3" xfId="0" applyNumberFormat="1" applyFont="1" applyFill="1" applyBorder="1" applyAlignment="1">
      <alignment horizontal="center"/>
    </xf>
    <xf numFmtId="2" fontId="3" fillId="3" borderId="4" xfId="0" applyNumberFormat="1" applyFont="1" applyFill="1" applyBorder="1" applyAlignment="1">
      <alignment horizontal="center"/>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9525</xdr:rowOff>
    </xdr:to>
    <xdr:pic>
      <xdr:nvPicPr>
        <xdr:cNvPr id="2" name="Picture 1" descr="C:\Users\Neil Tee\AppData\Local\Microsoft\Windows\INetCache\Content.Word\NZCVS logo.png">
          <a:extLst>
            <a:ext uri="{FF2B5EF4-FFF2-40B4-BE49-F238E27FC236}">
              <a16:creationId xmlns:a16="http://schemas.microsoft.com/office/drawing/2014/main" id="{7B4EC0FE-C7E4-434C-A537-54A9FB8128C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9675" cy="101917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A51E10D3-F418-418D-8477-D911FAAA17E0}"/>
            </a:ext>
          </a:extLst>
        </xdr:cNvPr>
        <xdr:cNvSpPr txBox="1"/>
      </xdr:nvSpPr>
      <xdr:spPr>
        <a:xfrm>
          <a:off x="2574924" y="253999"/>
          <a:ext cx="13209059"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4 (2020/21)</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7: Reporting to the Police</a:t>
          </a:r>
          <a:endParaRPr lang="en-NZ" sz="1800" b="1" i="0" u="none" strike="noStrike" baseline="0">
            <a:solidFill>
              <a:srgbClr val="F15922"/>
            </a:solidFill>
            <a:effectLst/>
            <a:latin typeface="Arial" panose="020B0604020202020204" pitchFamily="34" charset="0"/>
            <a:ea typeface="+mn-ea"/>
            <a:cs typeface="Arial" panose="020B0604020202020204" pitchFamily="34" charset="0"/>
          </a:endParaRPr>
        </a:p>
        <a:p>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8625418</xdr:colOff>
      <xdr:row>33</xdr:row>
      <xdr:rowOff>0</xdr:rowOff>
    </xdr:from>
    <xdr:to>
      <xdr:col>6</xdr:col>
      <xdr:colOff>22412</xdr:colOff>
      <xdr:row>35</xdr:row>
      <xdr:rowOff>167</xdr:rowOff>
    </xdr:to>
    <xdr:pic>
      <xdr:nvPicPr>
        <xdr:cNvPr id="6" name="Picture 5">
          <a:extLst>
            <a:ext uri="{FF2B5EF4-FFF2-40B4-BE49-F238E27FC236}">
              <a16:creationId xmlns:a16="http://schemas.microsoft.com/office/drawing/2014/main" id="{D62CF670-4176-42DC-8466-B217997ED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56168" y="7545917"/>
          <a:ext cx="1027827"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02E49D4C-84FE-428D-93A8-A1C49B270CB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FCF8AD05-734A-496D-AF93-5106611AD9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85725</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40E6334F-EE9B-4940-A9D0-87081A7063F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85725"/>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2453640</xdr:colOff>
      <xdr:row>5</xdr:row>
      <xdr:rowOff>87630</xdr:rowOff>
    </xdr:to>
    <xdr:pic>
      <xdr:nvPicPr>
        <xdr:cNvPr id="2" name="Picture 1" descr="C:\Users\Neil Tee\AppData\Local\Microsoft\Windows\INetCache\Content.Word\NZCVS logo.png">
          <a:extLst>
            <a:ext uri="{FF2B5EF4-FFF2-40B4-BE49-F238E27FC236}">
              <a16:creationId xmlns:a16="http://schemas.microsoft.com/office/drawing/2014/main" id="{5AC2E9AC-6381-483F-B586-BD1F9E3FABF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3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155D790E-1004-49A0-BED7-E2E5F8EBD1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2447290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0DE54C45-D64F-4661-BEA9-6B0E74A64E3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1016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29210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8A7D73CB-0D81-4820-ADDA-0D10712ABF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71450" y="0"/>
          <a:ext cx="256921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2BFDFB1D-9CDC-4803-B32E-AC26F81BF0E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9400" y="0"/>
          <a:ext cx="2549525"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2095499</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8D40F2E8-113D-4C44-970D-0719DFCDCFD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95275" y="0"/>
          <a:ext cx="2524124"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605E9B9F-8A46-470E-996E-4AC25CA3123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3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2453640</xdr:colOff>
      <xdr:row>5</xdr:row>
      <xdr:rowOff>84455</xdr:rowOff>
    </xdr:to>
    <xdr:pic>
      <xdr:nvPicPr>
        <xdr:cNvPr id="2" name="Picture 1" descr="C:\Users\Neil Tee\AppData\Local\Microsoft\Windows\INetCache\Content.Word\NZCVS logo.png">
          <a:extLst>
            <a:ext uri="{FF2B5EF4-FFF2-40B4-BE49-F238E27FC236}">
              <a16:creationId xmlns:a16="http://schemas.microsoft.com/office/drawing/2014/main" id="{7C7C0FB5-32AF-4B0B-99DD-484313B96D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1D854A1A-5047-4393-87C1-D3305D3511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3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59FD5B58-F0FA-4320-AD84-565D75384D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19C9F7DE-B30D-4379-B4FE-B3996F4C987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1\analysis\output\Table03_repor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1\analysis\output\Table16_non%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RATE2018"/>
      <sheetName val="OFFRATE2020"/>
      <sheetName val="OFFRATE2021"/>
      <sheetName val="OFFRATE1821"/>
      <sheetName val="OFFRATECVSB"/>
      <sheetName val="OFFRATECVSP"/>
      <sheetName val="BDOFFRATE2018"/>
      <sheetName val="BDOFFRATE2020"/>
      <sheetName val="BDOFFRATE2021"/>
      <sheetName val="BDOFFRATE1821"/>
      <sheetName val="BDOFFRATECVSB"/>
      <sheetName val="BDOFFRATECVSP"/>
      <sheetName val="FVOFFRATE2018"/>
      <sheetName val="FVOFFRATE2020"/>
      <sheetName val="FVOFFRATE2021"/>
      <sheetName val="FVOFFRATE1821"/>
      <sheetName val="FVOFFRATECVSB"/>
      <sheetName val="FVOFFRATECVSP"/>
      <sheetName val="DEMOGRATE2018"/>
      <sheetName val="DEMOGRATE2020"/>
      <sheetName val="DEMOGRATE2021"/>
      <sheetName val="DEMOGRATE1821"/>
      <sheetName val="DEMOGRATECVSB"/>
      <sheetName val="DEMOGRATECVSP"/>
    </sheetNames>
    <sheetDataSet>
      <sheetData sheetId="0"/>
      <sheetData sheetId="1"/>
      <sheetData sheetId="2"/>
      <sheetData sheetId="3"/>
      <sheetData sheetId="4"/>
      <sheetData sheetId="5"/>
      <sheetData sheetId="6"/>
      <sheetData sheetId="7"/>
      <sheetData sheetId="8"/>
      <sheetData sheetId="9">
        <row r="4">
          <cell r="A4" t="str">
            <v>All offences</v>
          </cell>
          <cell r="B4">
            <v>25.27</v>
          </cell>
          <cell r="C4">
            <v>2.23</v>
          </cell>
          <cell r="D4" t="str">
            <v/>
          </cell>
          <cell r="E4" t="str">
            <v/>
          </cell>
        </row>
        <row r="5">
          <cell r="A5" t="str">
            <v>Burglary</v>
          </cell>
          <cell r="B5">
            <v>37.32</v>
          </cell>
          <cell r="C5">
            <v>3.87</v>
          </cell>
          <cell r="D5" t="str">
            <v/>
          </cell>
          <cell r="E5" t="str">
            <v>*</v>
          </cell>
        </row>
        <row r="6">
          <cell r="A6" t="str">
            <v>Trespass</v>
          </cell>
          <cell r="B6">
            <v>31.75</v>
          </cell>
          <cell r="C6">
            <v>15.53</v>
          </cell>
          <cell r="D6" t="str">
            <v>#</v>
          </cell>
          <cell r="E6" t="str">
            <v/>
          </cell>
        </row>
        <row r="7">
          <cell r="A7" t="str">
            <v>Interpersonal violence</v>
          </cell>
          <cell r="B7">
            <v>27.07</v>
          </cell>
          <cell r="C7">
            <v>4.46</v>
          </cell>
          <cell r="D7" t="str">
            <v/>
          </cell>
          <cell r="E7" t="str">
            <v/>
          </cell>
        </row>
        <row r="8">
          <cell r="A8" t="str">
            <v>Theft and damages</v>
          </cell>
          <cell r="B8">
            <v>21.06</v>
          </cell>
          <cell r="C8">
            <v>5.25</v>
          </cell>
          <cell r="D8" t="str">
            <v/>
          </cell>
          <cell r="E8" t="str">
            <v/>
          </cell>
        </row>
        <row r="9">
          <cell r="A9" t="str">
            <v>Fraud and cybercrime</v>
          </cell>
          <cell r="B9">
            <v>9.02</v>
          </cell>
          <cell r="C9">
            <v>4.63</v>
          </cell>
          <cell r="D9" t="str">
            <v>‡</v>
          </cell>
          <cell r="E9" t="str">
            <v>*</v>
          </cell>
        </row>
        <row r="10">
          <cell r="A10" t="str">
            <v>Vehicle offences</v>
          </cell>
          <cell r="B10">
            <v>49.05</v>
          </cell>
          <cell r="C10">
            <v>5.37</v>
          </cell>
          <cell r="D10" t="str">
            <v/>
          </cell>
          <cell r="E10" t="str">
            <v>*</v>
          </cell>
        </row>
        <row r="11">
          <cell r="A11" t="str">
            <v>Threats and damages</v>
          </cell>
          <cell r="B11">
            <v>33.08</v>
          </cell>
          <cell r="C11">
            <v>8.68</v>
          </cell>
          <cell r="D11" t="str">
            <v/>
          </cell>
          <cell r="E11" t="str">
            <v/>
          </cell>
        </row>
        <row r="12">
          <cell r="A12" t="str">
            <v>Physical offences</v>
          </cell>
          <cell r="B12">
            <v>33.94</v>
          </cell>
          <cell r="C12">
            <v>6.98</v>
          </cell>
          <cell r="D12" t="str">
            <v/>
          </cell>
          <cell r="E12" t="str">
            <v/>
          </cell>
        </row>
        <row r="13">
          <cell r="A13" t="str">
            <v>Sexual assault</v>
          </cell>
          <cell r="B13">
            <v>7.99</v>
          </cell>
          <cell r="C13">
            <v>5.16</v>
          </cell>
          <cell r="D13" t="str">
            <v>‡</v>
          </cell>
          <cell r="E13" t="str">
            <v>*</v>
          </cell>
        </row>
      </sheetData>
      <sheetData sheetId="10"/>
      <sheetData sheetId="11"/>
      <sheetData sheetId="12">
        <row r="4">
          <cell r="A4" t="str">
            <v>Family violence</v>
          </cell>
          <cell r="B4">
            <v>28.63</v>
          </cell>
          <cell r="C4">
            <v>13.56</v>
          </cell>
          <cell r="D4" t="str">
            <v>#</v>
          </cell>
          <cell r="E4" t="str">
            <v/>
          </cell>
        </row>
        <row r="5">
          <cell r="A5" t="str">
            <v>Family violence by intimate partner</v>
          </cell>
          <cell r="B5">
            <v>34.83</v>
          </cell>
          <cell r="C5">
            <v>17.760000000000002</v>
          </cell>
          <cell r="D5" t="str">
            <v>#</v>
          </cell>
          <cell r="E5" t="str">
            <v/>
          </cell>
        </row>
        <row r="6">
          <cell r="A6" t="str">
            <v>Family violence by current partner</v>
          </cell>
          <cell r="B6">
            <v>35.81</v>
          </cell>
          <cell r="C6">
            <v>19.5</v>
          </cell>
          <cell r="D6" t="str">
            <v>#</v>
          </cell>
          <cell r="E6" t="str">
            <v/>
          </cell>
        </row>
        <row r="7">
          <cell r="A7" t="str">
            <v>Family violence by previous partner</v>
          </cell>
          <cell r="B7" t="str">
            <v>Ŝ</v>
          </cell>
          <cell r="C7" t="str">
            <v>Ŝ</v>
          </cell>
          <cell r="D7" t="str">
            <v/>
          </cell>
          <cell r="E7" t="str">
            <v/>
          </cell>
        </row>
        <row r="8">
          <cell r="A8" t="str">
            <v>Family violence by other family</v>
          </cell>
          <cell r="B8" t="str">
            <v>Ŝ</v>
          </cell>
          <cell r="C8" t="str">
            <v>Ŝ</v>
          </cell>
          <cell r="D8" t="str">
            <v/>
          </cell>
          <cell r="E8" t="str">
            <v/>
          </cell>
        </row>
      </sheetData>
      <sheetData sheetId="13">
        <row r="4">
          <cell r="A4" t="str">
            <v>Family violence</v>
          </cell>
          <cell r="B4">
            <v>32.69</v>
          </cell>
          <cell r="C4">
            <v>9.18</v>
          </cell>
          <cell r="D4" t="str">
            <v>‡</v>
          </cell>
          <cell r="E4" t="str">
            <v/>
          </cell>
        </row>
        <row r="5">
          <cell r="A5" t="str">
            <v>Family violence by intimate partner</v>
          </cell>
          <cell r="B5" t="str">
            <v>Ŝ</v>
          </cell>
          <cell r="C5" t="str">
            <v>Ŝ</v>
          </cell>
          <cell r="D5" t="str">
            <v/>
          </cell>
          <cell r="E5" t="str">
            <v/>
          </cell>
        </row>
        <row r="6">
          <cell r="A6" t="str">
            <v>Family violence by current partner</v>
          </cell>
          <cell r="B6" t="str">
            <v>Ŝ</v>
          </cell>
          <cell r="C6" t="str">
            <v>Ŝ</v>
          </cell>
          <cell r="D6" t="str">
            <v/>
          </cell>
          <cell r="E6" t="str">
            <v/>
          </cell>
        </row>
        <row r="7">
          <cell r="A7" t="str">
            <v>Family violence by previous partner</v>
          </cell>
          <cell r="B7" t="str">
            <v>S</v>
          </cell>
          <cell r="C7" t="str">
            <v>S</v>
          </cell>
          <cell r="D7" t="str">
            <v/>
          </cell>
          <cell r="E7" t="str">
            <v/>
          </cell>
        </row>
        <row r="8">
          <cell r="A8" t="str">
            <v>Family violence by other family</v>
          </cell>
          <cell r="B8" t="str">
            <v>S</v>
          </cell>
          <cell r="C8" t="str">
            <v>S</v>
          </cell>
          <cell r="D8" t="str">
            <v/>
          </cell>
          <cell r="E8" t="str">
            <v/>
          </cell>
        </row>
      </sheetData>
      <sheetData sheetId="14">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t="str">
            <v>S</v>
          </cell>
          <cell r="C7" t="str">
            <v>S</v>
          </cell>
          <cell r="D7" t="str">
            <v/>
          </cell>
          <cell r="E7" t="str">
            <v/>
          </cell>
        </row>
        <row r="8">
          <cell r="A8" t="str">
            <v>Family violence by other family</v>
          </cell>
          <cell r="B8" t="str">
            <v>S</v>
          </cell>
          <cell r="C8" t="str">
            <v>S</v>
          </cell>
          <cell r="D8" t="str">
            <v/>
          </cell>
          <cell r="E8" t="str">
            <v/>
          </cell>
        </row>
      </sheetData>
      <sheetData sheetId="15">
        <row r="4">
          <cell r="A4" t="str">
            <v>Family violence</v>
          </cell>
          <cell r="B4">
            <v>32.57</v>
          </cell>
          <cell r="C4">
            <v>8.2899999999999991</v>
          </cell>
          <cell r="D4" t="str">
            <v/>
          </cell>
          <cell r="E4" t="str">
            <v/>
          </cell>
        </row>
        <row r="5">
          <cell r="A5" t="str">
            <v>Family violence by intimate partner</v>
          </cell>
          <cell r="B5">
            <v>31.33</v>
          </cell>
          <cell r="C5">
            <v>9.1</v>
          </cell>
          <cell r="D5" t="str">
            <v>‡</v>
          </cell>
          <cell r="E5" t="str">
            <v/>
          </cell>
        </row>
        <row r="6">
          <cell r="A6" t="str">
            <v>Family violence by current partner</v>
          </cell>
          <cell r="B6">
            <v>30.16</v>
          </cell>
          <cell r="C6">
            <v>10.3</v>
          </cell>
          <cell r="D6" t="str">
            <v>#</v>
          </cell>
          <cell r="E6" t="str">
            <v/>
          </cell>
        </row>
        <row r="7">
          <cell r="A7" t="str">
            <v>Family violence by previous partner</v>
          </cell>
          <cell r="B7">
            <v>32.33</v>
          </cell>
          <cell r="C7">
            <v>13.84</v>
          </cell>
          <cell r="D7" t="str">
            <v>#</v>
          </cell>
          <cell r="E7" t="str">
            <v/>
          </cell>
        </row>
        <row r="8">
          <cell r="A8" t="str">
            <v>Family violence by other family</v>
          </cell>
          <cell r="B8">
            <v>36.68</v>
          </cell>
          <cell r="C8">
            <v>15.34</v>
          </cell>
          <cell r="D8" t="str">
            <v>#</v>
          </cell>
          <cell r="E8" t="str">
            <v/>
          </cell>
        </row>
      </sheetData>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RATE2018"/>
      <sheetName val="OFFRATE2020"/>
      <sheetName val="OFFRATE2021"/>
      <sheetName val="OFFRATE1821"/>
      <sheetName val="OFFRATECVSB"/>
      <sheetName val="OFFRATECVSP"/>
      <sheetName val="BDOFFRATE2018"/>
      <sheetName val="BDOFFRATE2020"/>
      <sheetName val="BDOFFRATE2021"/>
      <sheetName val="BDOFFRATE1821"/>
      <sheetName val="BDOFFRATECVSB"/>
      <sheetName val="BDOFFRATECVSP"/>
      <sheetName val="FVOFFRATE2018"/>
      <sheetName val="FVOFFRATE2020"/>
      <sheetName val="FVOFFRATE2021"/>
      <sheetName val="FVOFFRATE1821"/>
      <sheetName val="FVOFFRATECVSB"/>
      <sheetName val="FVOFFRATECVSP"/>
      <sheetName val="DEMOGRATE2018"/>
      <sheetName val="DEMOGRATE2020"/>
      <sheetName val="DEMOGRATE2021"/>
      <sheetName val="DEMOGRATE1821"/>
      <sheetName val="DEMOGRATECVSB"/>
      <sheetName val="DEMOGRATECVS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t="str">
            <v>S</v>
          </cell>
          <cell r="C7" t="str">
            <v>S</v>
          </cell>
          <cell r="D7" t="str">
            <v/>
          </cell>
          <cell r="E7" t="str">
            <v/>
          </cell>
        </row>
        <row r="8">
          <cell r="A8" t="str">
            <v>Family violence by other family</v>
          </cell>
          <cell r="B8" t="str">
            <v>S</v>
          </cell>
          <cell r="C8" t="str">
            <v>S</v>
          </cell>
          <cell r="D8" t="str">
            <v/>
          </cell>
          <cell r="E8" t="str">
            <v/>
          </cell>
        </row>
      </sheetData>
      <sheetData sheetId="13">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t="str">
            <v>S</v>
          </cell>
          <cell r="C7" t="str">
            <v>S</v>
          </cell>
          <cell r="D7" t="str">
            <v/>
          </cell>
          <cell r="E7" t="str">
            <v/>
          </cell>
        </row>
        <row r="8">
          <cell r="A8" t="str">
            <v>Family violence by other family</v>
          </cell>
          <cell r="B8" t="str">
            <v>S</v>
          </cell>
          <cell r="C8" t="str">
            <v>S</v>
          </cell>
          <cell r="D8" t="str">
            <v/>
          </cell>
          <cell r="E8" t="str">
            <v/>
          </cell>
        </row>
      </sheetData>
      <sheetData sheetId="14">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v>64.489999999999995</v>
          </cell>
          <cell r="C7">
            <v>17.05</v>
          </cell>
          <cell r="D7" t="str">
            <v>#</v>
          </cell>
          <cell r="E7" t="str">
            <v/>
          </cell>
        </row>
        <row r="8">
          <cell r="A8" t="str">
            <v>Family violence by other family</v>
          </cell>
          <cell r="B8" t="str">
            <v>S</v>
          </cell>
          <cell r="C8" t="str">
            <v>S</v>
          </cell>
          <cell r="D8" t="str">
            <v/>
          </cell>
          <cell r="E8" t="str">
            <v/>
          </cell>
        </row>
      </sheetData>
      <sheetData sheetId="15"/>
      <sheetData sheetId="16">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v>64.489999999999995</v>
          </cell>
          <cell r="C7">
            <v>17.05</v>
          </cell>
          <cell r="D7" t="str">
            <v>#</v>
          </cell>
          <cell r="E7" t="str">
            <v/>
          </cell>
        </row>
        <row r="8">
          <cell r="A8" t="str">
            <v>Family violence by other family</v>
          </cell>
          <cell r="B8" t="str">
            <v>S</v>
          </cell>
          <cell r="C8" t="str">
            <v>S</v>
          </cell>
          <cell r="D8" t="str">
            <v/>
          </cell>
          <cell r="E8" t="str">
            <v/>
          </cell>
        </row>
      </sheetData>
      <sheetData sheetId="17">
        <row r="4">
          <cell r="A4" t="str">
            <v>Family violence</v>
          </cell>
          <cell r="B4" t="str">
            <v>S</v>
          </cell>
          <cell r="C4" t="str">
            <v>S</v>
          </cell>
          <cell r="D4" t="str">
            <v/>
          </cell>
          <cell r="E4" t="str">
            <v/>
          </cell>
        </row>
        <row r="5">
          <cell r="A5" t="str">
            <v>Family violence by intimate partner</v>
          </cell>
          <cell r="B5" t="str">
            <v>S</v>
          </cell>
          <cell r="C5" t="str">
            <v>S</v>
          </cell>
          <cell r="D5" t="str">
            <v/>
          </cell>
          <cell r="E5" t="str">
            <v/>
          </cell>
        </row>
        <row r="6">
          <cell r="A6" t="str">
            <v>Family violence by current partner</v>
          </cell>
          <cell r="B6" t="str">
            <v>S</v>
          </cell>
          <cell r="C6" t="str">
            <v>S</v>
          </cell>
          <cell r="D6" t="str">
            <v/>
          </cell>
          <cell r="E6" t="str">
            <v/>
          </cell>
        </row>
        <row r="7">
          <cell r="A7" t="str">
            <v>Family violence by previous partner</v>
          </cell>
          <cell r="B7">
            <v>64.489999999999995</v>
          </cell>
          <cell r="C7">
            <v>17.05</v>
          </cell>
          <cell r="D7" t="str">
            <v>#</v>
          </cell>
          <cell r="E7" t="str">
            <v/>
          </cell>
        </row>
        <row r="8">
          <cell r="A8" t="str">
            <v>Family violence by other family</v>
          </cell>
          <cell r="B8" t="str">
            <v>S</v>
          </cell>
          <cell r="C8" t="str">
            <v>S</v>
          </cell>
          <cell r="D8" t="str">
            <v/>
          </cell>
          <cell r="E8" t="str">
            <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259B-C88B-4201-B924-6C9C04DA6B72}">
  <dimension ref="A1:G39"/>
  <sheetViews>
    <sheetView showGridLines="0" tabSelected="1" zoomScale="90" zoomScaleNormal="90" workbookViewId="0">
      <selection activeCell="E29" sqref="E29"/>
    </sheetView>
  </sheetViews>
  <sheetFormatPr defaultColWidth="9.140625" defaultRowHeight="14.25"/>
  <cols>
    <col min="1" max="1" width="2.85546875" style="116" customWidth="1"/>
    <col min="2" max="2" width="4.140625" style="116" customWidth="1"/>
    <col min="3" max="3" width="53.42578125" style="116" customWidth="1"/>
    <col min="4" max="4" width="10.42578125" style="116" customWidth="1"/>
    <col min="5" max="5" width="131.85546875" style="116" customWidth="1"/>
    <col min="6" max="6" width="12.5703125" style="116" customWidth="1"/>
    <col min="7" max="16384" width="9.140625" style="116"/>
  </cols>
  <sheetData>
    <row r="1" spans="1:7">
      <c r="A1" s="115"/>
      <c r="B1" s="115"/>
      <c r="C1" s="115"/>
      <c r="D1" s="115"/>
      <c r="E1" s="115"/>
      <c r="F1" s="115"/>
      <c r="G1" s="115"/>
    </row>
    <row r="2" spans="1:7">
      <c r="A2" s="115"/>
      <c r="B2" s="115"/>
      <c r="C2" s="115"/>
      <c r="D2" s="115"/>
      <c r="E2" s="115"/>
      <c r="F2" s="115"/>
      <c r="G2" s="115"/>
    </row>
    <row r="3" spans="1:7" ht="14.25" customHeight="1">
      <c r="A3" s="115"/>
      <c r="B3" s="115"/>
      <c r="E3" s="356"/>
      <c r="F3" s="117"/>
      <c r="G3" s="118"/>
    </row>
    <row r="4" spans="1:7" ht="14.25" customHeight="1">
      <c r="A4" s="115"/>
      <c r="B4" s="115"/>
      <c r="C4" s="117"/>
      <c r="D4" s="117"/>
      <c r="E4" s="356"/>
      <c r="F4" s="117"/>
      <c r="G4" s="118"/>
    </row>
    <row r="5" spans="1:7" ht="14.25" customHeight="1">
      <c r="A5" s="115"/>
      <c r="B5" s="115"/>
      <c r="C5" s="117"/>
      <c r="D5" s="117"/>
      <c r="E5" s="356"/>
      <c r="F5" s="117"/>
      <c r="G5" s="118"/>
    </row>
    <row r="6" spans="1:7" ht="14.25" customHeight="1">
      <c r="A6" s="115"/>
      <c r="B6" s="115"/>
      <c r="C6" s="117"/>
      <c r="D6" s="117"/>
      <c r="E6" s="117"/>
      <c r="F6" s="117"/>
      <c r="G6" s="115"/>
    </row>
    <row r="7" spans="1:7">
      <c r="A7" s="115"/>
      <c r="B7" s="115"/>
      <c r="C7" s="115"/>
      <c r="D7" s="115"/>
      <c r="E7" s="115"/>
      <c r="F7" s="115"/>
      <c r="G7" s="115"/>
    </row>
    <row r="9" spans="1:7" ht="15.75" customHeight="1">
      <c r="B9" s="119" t="s">
        <v>185</v>
      </c>
      <c r="C9" s="120"/>
      <c r="D9" s="120"/>
      <c r="E9" s="121"/>
      <c r="F9" s="122"/>
    </row>
    <row r="10" spans="1:7" ht="21" customHeight="1">
      <c r="B10" s="123" t="s">
        <v>186</v>
      </c>
      <c r="C10" s="124" t="s">
        <v>187</v>
      </c>
      <c r="D10" s="125"/>
      <c r="E10" s="357" t="s">
        <v>188</v>
      </c>
      <c r="F10" s="357"/>
    </row>
    <row r="11" spans="1:7" ht="21" customHeight="1">
      <c r="B11" s="123" t="s">
        <v>189</v>
      </c>
      <c r="C11" s="124" t="s">
        <v>190</v>
      </c>
      <c r="D11" s="125"/>
      <c r="E11" s="357" t="s">
        <v>191</v>
      </c>
      <c r="F11" s="357"/>
    </row>
    <row r="12" spans="1:7" ht="21" customHeight="1">
      <c r="B12" s="123" t="s">
        <v>335</v>
      </c>
      <c r="C12" s="124" t="s">
        <v>328</v>
      </c>
      <c r="D12" s="125"/>
      <c r="E12" s="357" t="s">
        <v>459</v>
      </c>
      <c r="F12" s="357"/>
    </row>
    <row r="13" spans="1:7" ht="43.9" customHeight="1">
      <c r="B13" s="358" t="s">
        <v>192</v>
      </c>
      <c r="C13" s="358"/>
      <c r="D13" s="122" t="s">
        <v>193</v>
      </c>
      <c r="E13" s="122" t="s">
        <v>194</v>
      </c>
      <c r="F13" s="340" t="s">
        <v>195</v>
      </c>
    </row>
    <row r="14" spans="1:7" ht="21" customHeight="1">
      <c r="B14" s="349">
        <v>1</v>
      </c>
      <c r="C14" s="352" t="s">
        <v>314</v>
      </c>
      <c r="D14" s="125">
        <v>7.1</v>
      </c>
      <c r="E14" s="338" t="s">
        <v>319</v>
      </c>
      <c r="F14" s="345" t="s">
        <v>442</v>
      </c>
      <c r="G14" s="341"/>
    </row>
    <row r="15" spans="1:7" ht="21" customHeight="1">
      <c r="B15" s="350"/>
      <c r="C15" s="352"/>
      <c r="D15" s="125" t="s">
        <v>436</v>
      </c>
      <c r="E15" s="338" t="s">
        <v>320</v>
      </c>
      <c r="F15" s="346"/>
      <c r="G15" s="341"/>
    </row>
    <row r="16" spans="1:7" ht="21" customHeight="1">
      <c r="B16" s="351"/>
      <c r="C16" s="352"/>
      <c r="D16" s="125" t="s">
        <v>437</v>
      </c>
      <c r="E16" s="338" t="s">
        <v>387</v>
      </c>
      <c r="F16" s="346"/>
      <c r="G16" s="341"/>
    </row>
    <row r="17" spans="2:7" ht="21" customHeight="1">
      <c r="B17" s="349">
        <v>2</v>
      </c>
      <c r="C17" s="353" t="s">
        <v>315</v>
      </c>
      <c r="D17" s="125">
        <v>7.2</v>
      </c>
      <c r="E17" s="338" t="s">
        <v>321</v>
      </c>
      <c r="F17" s="346"/>
      <c r="G17" s="341"/>
    </row>
    <row r="18" spans="2:7" ht="21" customHeight="1">
      <c r="B18" s="350"/>
      <c r="C18" s="354"/>
      <c r="D18" s="125" t="s">
        <v>438</v>
      </c>
      <c r="E18" s="338" t="s">
        <v>322</v>
      </c>
      <c r="F18" s="346"/>
      <c r="G18" s="341"/>
    </row>
    <row r="19" spans="2:7" ht="21" customHeight="1">
      <c r="B19" s="351"/>
      <c r="C19" s="355"/>
      <c r="D19" s="125" t="s">
        <v>439</v>
      </c>
      <c r="E19" s="338" t="s">
        <v>388</v>
      </c>
      <c r="F19" s="346"/>
      <c r="G19" s="341"/>
    </row>
    <row r="20" spans="2:7" ht="21" customHeight="1">
      <c r="B20" s="210">
        <v>3</v>
      </c>
      <c r="C20" s="124" t="s">
        <v>316</v>
      </c>
      <c r="D20" s="125">
        <v>7.3</v>
      </c>
      <c r="E20" s="338" t="s">
        <v>389</v>
      </c>
      <c r="F20" s="346"/>
      <c r="G20" s="341"/>
    </row>
    <row r="21" spans="2:7" ht="21" customHeight="1">
      <c r="B21" s="210">
        <v>4</v>
      </c>
      <c r="C21" s="124" t="s">
        <v>317</v>
      </c>
      <c r="D21" s="125">
        <v>7.4</v>
      </c>
      <c r="E21" s="339" t="s">
        <v>390</v>
      </c>
      <c r="F21" s="347"/>
      <c r="G21" s="341"/>
    </row>
    <row r="22" spans="2:7" ht="21" customHeight="1">
      <c r="B22" s="349">
        <v>5</v>
      </c>
      <c r="C22" s="353" t="s">
        <v>318</v>
      </c>
      <c r="D22" s="125">
        <v>7.5</v>
      </c>
      <c r="E22" s="126" t="s">
        <v>323</v>
      </c>
      <c r="F22" s="342" t="s">
        <v>443</v>
      </c>
    </row>
    <row r="23" spans="2:7" ht="21" customHeight="1">
      <c r="B23" s="350"/>
      <c r="C23" s="354"/>
      <c r="D23" s="125" t="s">
        <v>440</v>
      </c>
      <c r="E23" s="126" t="s">
        <v>324</v>
      </c>
      <c r="F23" s="343"/>
    </row>
    <row r="24" spans="2:7" ht="21" customHeight="1">
      <c r="B24" s="351"/>
      <c r="C24" s="355"/>
      <c r="D24" s="125" t="s">
        <v>441</v>
      </c>
      <c r="E24" s="126" t="s">
        <v>391</v>
      </c>
      <c r="F24" s="344"/>
    </row>
    <row r="25" spans="2:7">
      <c r="B25" s="127" t="s">
        <v>479</v>
      </c>
    </row>
    <row r="27" spans="2:7" ht="15">
      <c r="B27" s="128" t="s">
        <v>196</v>
      </c>
    </row>
    <row r="28" spans="2:7">
      <c r="B28" s="129" t="s">
        <v>197</v>
      </c>
    </row>
    <row r="29" spans="2:7">
      <c r="B29" s="130"/>
    </row>
    <row r="30" spans="2:7" ht="15">
      <c r="B30" s="265" t="s">
        <v>198</v>
      </c>
      <c r="C30" s="228"/>
      <c r="D30" s="228"/>
      <c r="E30" s="228"/>
    </row>
    <row r="31" spans="2:7">
      <c r="B31" s="266" t="s">
        <v>432</v>
      </c>
      <c r="C31" s="228"/>
      <c r="D31" s="228"/>
      <c r="E31" s="228"/>
    </row>
    <row r="32" spans="2:7">
      <c r="B32" s="267"/>
      <c r="C32" s="228"/>
      <c r="D32" s="228"/>
      <c r="E32" s="228"/>
    </row>
    <row r="33" spans="2:5" ht="15">
      <c r="B33" s="268" t="s">
        <v>386</v>
      </c>
      <c r="C33" s="269"/>
      <c r="D33" s="269"/>
      <c r="E33" s="269"/>
    </row>
    <row r="34" spans="2:5" ht="14.25" customHeight="1">
      <c r="B34" s="348" t="s">
        <v>199</v>
      </c>
      <c r="C34" s="348"/>
      <c r="D34" s="348"/>
      <c r="E34" s="348"/>
    </row>
    <row r="35" spans="2:5">
      <c r="B35" s="348"/>
      <c r="C35" s="348"/>
      <c r="D35" s="348"/>
      <c r="E35" s="348"/>
    </row>
    <row r="36" spans="2:5">
      <c r="B36" s="348"/>
      <c r="C36" s="348"/>
      <c r="D36" s="348"/>
      <c r="E36" s="348"/>
    </row>
    <row r="37" spans="2:5">
      <c r="B37" s="348"/>
      <c r="C37" s="348"/>
      <c r="D37" s="348"/>
      <c r="E37" s="348"/>
    </row>
    <row r="38" spans="2:5">
      <c r="B38" s="348"/>
      <c r="C38" s="348"/>
      <c r="D38" s="348"/>
      <c r="E38" s="348"/>
    </row>
    <row r="39" spans="2:5">
      <c r="C39" s="132"/>
      <c r="D39" s="132"/>
      <c r="E39" s="132"/>
    </row>
  </sheetData>
  <mergeCells count="14">
    <mergeCell ref="E3:E5"/>
    <mergeCell ref="E10:F10"/>
    <mergeCell ref="E12:F12"/>
    <mergeCell ref="B13:C13"/>
    <mergeCell ref="E11:F11"/>
    <mergeCell ref="F22:F24"/>
    <mergeCell ref="F14:F21"/>
    <mergeCell ref="B34:E38"/>
    <mergeCell ref="B14:B16"/>
    <mergeCell ref="C14:C16"/>
    <mergeCell ref="B17:B19"/>
    <mergeCell ref="C17:C19"/>
    <mergeCell ref="C22:C24"/>
    <mergeCell ref="B22:B24"/>
  </mergeCells>
  <hyperlinks>
    <hyperlink ref="C10" location="About!A1" display="About the data tables" xr:uid="{FABF7FF8-9515-4561-B491-1763A255E17B}"/>
    <hyperlink ref="B28" r:id="rId1" xr:uid="{58863B57-65A0-4953-87FA-299196A1A5A5}"/>
    <hyperlink ref="B25" r:id="rId2" display="1 The New Zealand Crime and Victims Survey (NZCVS) Key findings report (Descriptive statistics - Cycle 1) (available at Resources and results)" xr:uid="{8C300099-06F1-4D21-A885-C04FE9307CC5}"/>
    <hyperlink ref="D14" location="'7.1'!A1" display="'7.1'!A1" xr:uid="{82311B52-9DC6-4F90-AE1C-ECF616EACC3B}"/>
    <hyperlink ref="D15" location="'7.1a'!A1" display="7.1a" xr:uid="{9ADF6582-2AFE-4996-AC2E-97857C63F4CA}"/>
    <hyperlink ref="D16" location="'7.1b'!A1" display="7.1b" xr:uid="{65D48345-A857-48FB-8AC9-E937F7F9A70E}"/>
    <hyperlink ref="C17" location="'6.2'!A1" display="Non-reporting to police" xr:uid="{5FC8DF50-DBD9-49CA-9F46-2DA59AE441F9}"/>
    <hyperlink ref="D17" location="'7.2'!A1" display="'7.2'!A1" xr:uid="{31125BAF-01CE-4C1F-9D01-372859D838DF}"/>
    <hyperlink ref="D18" location="'7.2a'!A1" display="7.2a" xr:uid="{1BAD37EC-918F-482F-BDD1-E4F701E97286}"/>
    <hyperlink ref="D19" location="'7.2b'!A1" display="7.2b" xr:uid="{1EEDFCFB-D94F-4DC6-ACB5-A7414E19D231}"/>
    <hyperlink ref="D20" location="'7.3'!A1" display="'7.3'!A1" xr:uid="{3256EFE0-43B4-40AF-8E8B-03B5598E22E8}"/>
    <hyperlink ref="D21" location="'7.4'!A1" display="'7.4'!A1" xr:uid="{4C75D0F3-A836-4513-BCD1-C957E8AD0FD1}"/>
    <hyperlink ref="C20" location="'6.3'!A1" display="Reporting to police by demographic factors" xr:uid="{0E49CCB9-8E44-4586-85D4-EFB46EDEA6A6}"/>
    <hyperlink ref="C21" location="'6.4'!A1" display="Non-reporting to police by demographic factors" xr:uid="{8B6FF62C-CC35-4B3F-90F9-438AC4FD795D}"/>
    <hyperlink ref="D22" location="'7.5'!A1" display="'7.5'!A1" xr:uid="{739ECFAF-3F04-4B66-BAC7-A030DE11BB54}"/>
    <hyperlink ref="D23" location="'7.5a'!A1" display="7.5a" xr:uid="{EE39EF49-9100-4CE1-845A-FA07C1D60C0E}"/>
    <hyperlink ref="D24" location="'7.5b'!A1" display="7.5b" xr:uid="{110C98AE-6ADE-4A9B-B466-7DF937551DA2}"/>
    <hyperlink ref="C11" location="Terms!A1" display="Terms and definitions" xr:uid="{3E6D5BD3-23BB-4A49-96B9-7302C28EFA94}"/>
    <hyperlink ref="C12" location="Report!A1" display="Where to find data tables for report tables and figures" xr:uid="{F6A246D3-4D25-45B1-B4F9-D45A6DECBE3E}"/>
    <hyperlink ref="C14:C16" location="'6.1'!A1" display="Reporting to police" xr:uid="{CD21B3E1-F33E-49E5-BBB0-3E17513A8B8E}"/>
    <hyperlink ref="C22:C24" location="'6.5'!A1" display="Reasons for not reporting to police - Estimates" xr:uid="{53B51B0B-2E82-4B34-85C2-48018BE88B2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E7BD7-4A8E-4C4A-A94C-DD7352E0B250}">
  <dimension ref="A7:BC60"/>
  <sheetViews>
    <sheetView showGridLines="0" zoomScaleNormal="100" workbookViewId="0">
      <selection activeCell="C26" sqref="C26"/>
    </sheetView>
  </sheetViews>
  <sheetFormatPr defaultColWidth="9.28515625" defaultRowHeight="15"/>
  <cols>
    <col min="1" max="1" width="39.42578125" style="3" customWidth="1"/>
    <col min="2" max="2" width="14.5703125" style="2" customWidth="1"/>
    <col min="3" max="3" width="9" style="2" customWidth="1"/>
    <col min="4" max="4" width="2" style="2" customWidth="1"/>
    <col min="5" max="5" width="1.7109375" style="2" customWidth="1"/>
    <col min="6" max="16384" width="9.28515625" style="2"/>
  </cols>
  <sheetData>
    <row r="7" spans="1:6">
      <c r="A7" s="1" t="s">
        <v>516</v>
      </c>
    </row>
    <row r="9" spans="1:6">
      <c r="A9" s="3" t="s">
        <v>517</v>
      </c>
      <c r="B9" s="3"/>
      <c r="C9" s="3"/>
      <c r="D9" s="3"/>
      <c r="E9" s="3"/>
    </row>
    <row r="10" spans="1:6">
      <c r="A10" s="4"/>
      <c r="B10" s="453" t="s">
        <v>27</v>
      </c>
      <c r="C10" s="454"/>
      <c r="D10" s="454"/>
      <c r="E10" s="455"/>
    </row>
    <row r="11" spans="1:6" ht="43.5" customHeight="1">
      <c r="A11" s="5" t="s">
        <v>507</v>
      </c>
      <c r="B11" s="51" t="s">
        <v>508</v>
      </c>
      <c r="C11" s="456" t="s">
        <v>26</v>
      </c>
      <c r="D11" s="457"/>
      <c r="E11" s="458"/>
    </row>
    <row r="12" spans="1:6">
      <c r="A12" s="6" t="s">
        <v>2</v>
      </c>
      <c r="B12" s="99">
        <v>63.19</v>
      </c>
      <c r="C12" s="99">
        <v>3.07</v>
      </c>
      <c r="D12" s="7" t="s">
        <v>475</v>
      </c>
      <c r="E12" s="8" t="s">
        <v>264</v>
      </c>
      <c r="F12" s="58"/>
    </row>
    <row r="13" spans="1:6">
      <c r="A13" s="9" t="s">
        <v>3</v>
      </c>
      <c r="B13" s="43">
        <v>62.68</v>
      </c>
      <c r="C13" s="43">
        <v>4.1100000000000003</v>
      </c>
      <c r="D13" s="10" t="s">
        <v>475</v>
      </c>
      <c r="E13" s="12" t="s">
        <v>264</v>
      </c>
    </row>
    <row r="14" spans="1:6">
      <c r="A14" s="6" t="s">
        <v>4</v>
      </c>
      <c r="B14" s="44">
        <v>11.5</v>
      </c>
      <c r="C14" s="44">
        <v>5.71</v>
      </c>
      <c r="D14" s="13" t="s">
        <v>258</v>
      </c>
      <c r="E14" s="14" t="s">
        <v>264</v>
      </c>
    </row>
    <row r="15" spans="1:6">
      <c r="A15" s="6" t="s">
        <v>5</v>
      </c>
      <c r="B15" s="44">
        <v>52.57</v>
      </c>
      <c r="C15" s="44">
        <v>8.6999999999999993</v>
      </c>
      <c r="D15" s="13" t="s">
        <v>475</v>
      </c>
      <c r="E15" s="14" t="s">
        <v>264</v>
      </c>
    </row>
    <row r="16" spans="1:6">
      <c r="A16" s="6" t="s">
        <v>6</v>
      </c>
      <c r="B16" s="44">
        <v>82.69</v>
      </c>
      <c r="C16" s="44">
        <v>12.34</v>
      </c>
      <c r="D16" s="13" t="s">
        <v>256</v>
      </c>
      <c r="E16" s="14" t="s">
        <v>475</v>
      </c>
    </row>
    <row r="17" spans="1:6">
      <c r="A17" s="6" t="s">
        <v>7</v>
      </c>
      <c r="B17" s="44">
        <v>70.83</v>
      </c>
      <c r="C17" s="44">
        <v>8.06</v>
      </c>
      <c r="D17" s="13" t="s">
        <v>475</v>
      </c>
      <c r="E17" s="14" t="s">
        <v>475</v>
      </c>
    </row>
    <row r="18" spans="1:6">
      <c r="A18" s="6" t="s">
        <v>8</v>
      </c>
      <c r="B18" s="44" t="s">
        <v>260</v>
      </c>
      <c r="C18" s="44" t="s">
        <v>260</v>
      </c>
      <c r="D18" s="13" t="s">
        <v>475</v>
      </c>
      <c r="E18" s="14" t="s">
        <v>475</v>
      </c>
    </row>
    <row r="19" spans="1:6">
      <c r="A19" s="6" t="s">
        <v>9</v>
      </c>
      <c r="B19" s="44">
        <v>72.56</v>
      </c>
      <c r="C19" s="44">
        <v>11.65</v>
      </c>
      <c r="D19" s="13" t="s">
        <v>256</v>
      </c>
      <c r="E19" s="14" t="s">
        <v>475</v>
      </c>
    </row>
    <row r="20" spans="1:6">
      <c r="A20" s="6" t="s">
        <v>10</v>
      </c>
      <c r="B20" s="44">
        <v>86.05</v>
      </c>
      <c r="C20" s="44">
        <v>9.08</v>
      </c>
      <c r="D20" s="13" t="s">
        <v>475</v>
      </c>
      <c r="E20" s="14" t="s">
        <v>475</v>
      </c>
    </row>
    <row r="21" spans="1:6">
      <c r="A21" s="15" t="s">
        <v>11</v>
      </c>
      <c r="B21" s="45">
        <v>68.25</v>
      </c>
      <c r="C21" s="45">
        <v>16.489999999999998</v>
      </c>
      <c r="D21" s="16" t="s">
        <v>256</v>
      </c>
      <c r="E21" s="17" t="s">
        <v>475</v>
      </c>
    </row>
    <row r="22" spans="1:6">
      <c r="A22" s="18" t="s">
        <v>12</v>
      </c>
      <c r="B22" s="99">
        <v>79.75</v>
      </c>
      <c r="C22" s="99">
        <v>5.03</v>
      </c>
      <c r="D22" s="7" t="s">
        <v>475</v>
      </c>
      <c r="E22" s="8" t="s">
        <v>475</v>
      </c>
    </row>
    <row r="23" spans="1:6">
      <c r="A23" s="19" t="s">
        <v>13</v>
      </c>
      <c r="B23" s="43">
        <v>73.3</v>
      </c>
      <c r="C23" s="43">
        <v>11.67</v>
      </c>
      <c r="D23" s="10" t="s">
        <v>256</v>
      </c>
      <c r="E23" s="12" t="s">
        <v>475</v>
      </c>
    </row>
    <row r="24" spans="1:6">
      <c r="A24" s="20" t="s">
        <v>14</v>
      </c>
      <c r="B24" s="44">
        <v>77.27</v>
      </c>
      <c r="C24" s="44">
        <v>9.43</v>
      </c>
      <c r="D24" s="13" t="s">
        <v>475</v>
      </c>
      <c r="E24" s="14" t="s">
        <v>475</v>
      </c>
    </row>
    <row r="25" spans="1:6">
      <c r="A25" s="20" t="s">
        <v>325</v>
      </c>
      <c r="B25" s="44">
        <v>89.94</v>
      </c>
      <c r="C25" s="44">
        <v>5.71</v>
      </c>
      <c r="D25" s="13" t="s">
        <v>475</v>
      </c>
      <c r="E25" s="14" t="s">
        <v>264</v>
      </c>
    </row>
    <row r="26" spans="1:6">
      <c r="A26" s="20" t="s">
        <v>414</v>
      </c>
      <c r="B26" s="44" t="s">
        <v>260</v>
      </c>
      <c r="C26" s="44" t="s">
        <v>260</v>
      </c>
      <c r="D26" s="13" t="s">
        <v>475</v>
      </c>
      <c r="E26" s="14" t="s">
        <v>475</v>
      </c>
    </row>
    <row r="27" spans="1:6">
      <c r="A27" s="20" t="s">
        <v>15</v>
      </c>
      <c r="B27" s="45">
        <v>68.08</v>
      </c>
      <c r="C27" s="45">
        <v>14.41</v>
      </c>
      <c r="D27" s="16" t="s">
        <v>256</v>
      </c>
      <c r="E27" s="17" t="s">
        <v>475</v>
      </c>
    </row>
    <row r="28" spans="1:6">
      <c r="A28" s="21" t="s">
        <v>16</v>
      </c>
      <c r="B28" s="100">
        <v>74.569999999999993</v>
      </c>
      <c r="C28" s="100">
        <v>4.59</v>
      </c>
      <c r="D28" s="22" t="s">
        <v>475</v>
      </c>
      <c r="E28" s="23" t="s">
        <v>475</v>
      </c>
      <c r="F28" s="24"/>
    </row>
    <row r="29" spans="1:6">
      <c r="B29" s="3"/>
      <c r="C29" s="3"/>
      <c r="D29" s="3"/>
      <c r="E29" s="3"/>
      <c r="F29" s="24"/>
    </row>
    <row r="30" spans="1:6">
      <c r="A30" s="3" t="s">
        <v>552</v>
      </c>
      <c r="B30" s="3"/>
      <c r="C30" s="3"/>
      <c r="D30" s="3"/>
      <c r="E30" s="3"/>
      <c r="F30" s="24"/>
    </row>
    <row r="31" spans="1:6">
      <c r="A31" s="4"/>
      <c r="B31" s="453" t="s">
        <v>27</v>
      </c>
      <c r="C31" s="454"/>
      <c r="D31" s="454"/>
      <c r="E31" s="455"/>
      <c r="F31" s="24"/>
    </row>
    <row r="32" spans="1:6" ht="42.75" customHeight="1">
      <c r="A32" s="5" t="s">
        <v>507</v>
      </c>
      <c r="B32" s="51" t="s">
        <v>508</v>
      </c>
      <c r="C32" s="456" t="s">
        <v>26</v>
      </c>
      <c r="D32" s="457"/>
      <c r="E32" s="458"/>
      <c r="F32" s="24"/>
    </row>
    <row r="33" spans="1:6">
      <c r="A33" s="9" t="s">
        <v>3</v>
      </c>
      <c r="B33" s="102">
        <v>62.68</v>
      </c>
      <c r="C33" s="102">
        <v>4.1100000000000003</v>
      </c>
      <c r="D33" s="25" t="s">
        <v>475</v>
      </c>
      <c r="E33" s="26" t="s">
        <v>264</v>
      </c>
      <c r="F33" s="24"/>
    </row>
    <row r="34" spans="1:6">
      <c r="A34" s="6" t="s">
        <v>11</v>
      </c>
      <c r="B34" s="75">
        <v>68.25</v>
      </c>
      <c r="C34" s="75">
        <v>16.489999999999998</v>
      </c>
      <c r="D34" s="27" t="s">
        <v>256</v>
      </c>
      <c r="E34" s="29" t="s">
        <v>475</v>
      </c>
      <c r="F34" s="24"/>
    </row>
    <row r="35" spans="1:6">
      <c r="A35" s="6" t="s">
        <v>17</v>
      </c>
      <c r="B35" s="75">
        <v>50.95</v>
      </c>
      <c r="C35" s="75">
        <v>6.27</v>
      </c>
      <c r="D35" s="27" t="s">
        <v>475</v>
      </c>
      <c r="E35" s="29" t="s">
        <v>264</v>
      </c>
      <c r="F35" s="24"/>
    </row>
    <row r="36" spans="1:6">
      <c r="A36" s="6" t="s">
        <v>182</v>
      </c>
      <c r="B36" s="75">
        <v>78.94</v>
      </c>
      <c r="C36" s="75">
        <v>4.63</v>
      </c>
      <c r="D36" s="27" t="s">
        <v>475</v>
      </c>
      <c r="E36" s="29" t="s">
        <v>475</v>
      </c>
      <c r="F36" s="24"/>
    </row>
    <row r="37" spans="1:6">
      <c r="A37" s="6" t="s">
        <v>345</v>
      </c>
      <c r="B37" s="75">
        <v>72.930000000000007</v>
      </c>
      <c r="C37" s="75">
        <v>8.82</v>
      </c>
      <c r="D37" s="27" t="s">
        <v>475</v>
      </c>
      <c r="E37" s="29" t="s">
        <v>475</v>
      </c>
      <c r="F37" s="24"/>
    </row>
    <row r="38" spans="1:6">
      <c r="A38" s="30" t="s">
        <v>19</v>
      </c>
      <c r="B38" s="75">
        <v>66.92</v>
      </c>
      <c r="C38" s="75">
        <v>13.14</v>
      </c>
      <c r="D38" s="27" t="s">
        <v>256</v>
      </c>
      <c r="E38" s="29" t="s">
        <v>475</v>
      </c>
      <c r="F38" s="24"/>
    </row>
    <row r="39" spans="1:6">
      <c r="A39" s="30" t="s">
        <v>20</v>
      </c>
      <c r="B39" s="75">
        <v>66.06</v>
      </c>
      <c r="C39" s="75">
        <v>12.25</v>
      </c>
      <c r="D39" s="27" t="s">
        <v>256</v>
      </c>
      <c r="E39" s="29" t="s">
        <v>475</v>
      </c>
      <c r="F39" s="24"/>
    </row>
    <row r="40" spans="1:6">
      <c r="A40" s="30" t="s">
        <v>21</v>
      </c>
      <c r="B40" s="75">
        <v>92.01</v>
      </c>
      <c r="C40" s="75">
        <v>7.6</v>
      </c>
      <c r="D40" s="27" t="s">
        <v>475</v>
      </c>
      <c r="E40" s="29" t="s">
        <v>264</v>
      </c>
      <c r="F40" s="24"/>
    </row>
    <row r="41" spans="1:6">
      <c r="A41" s="15" t="s">
        <v>344</v>
      </c>
      <c r="B41" s="103">
        <v>90.98</v>
      </c>
      <c r="C41" s="103">
        <v>3.17</v>
      </c>
      <c r="D41" s="31" t="s">
        <v>475</v>
      </c>
      <c r="E41" s="33" t="s">
        <v>264</v>
      </c>
      <c r="F41" s="24"/>
    </row>
    <row r="43" spans="1:6">
      <c r="A43" s="3" t="s">
        <v>553</v>
      </c>
      <c r="B43" s="3"/>
      <c r="C43" s="3"/>
      <c r="D43" s="3"/>
      <c r="E43" s="3"/>
    </row>
    <row r="44" spans="1:6">
      <c r="A44" s="4"/>
      <c r="B44" s="453" t="s">
        <v>27</v>
      </c>
      <c r="C44" s="454"/>
      <c r="D44" s="454"/>
      <c r="E44" s="455"/>
    </row>
    <row r="45" spans="1:6" ht="45" customHeight="1">
      <c r="A45" s="4" t="s">
        <v>507</v>
      </c>
      <c r="B45" s="51" t="s">
        <v>508</v>
      </c>
      <c r="C45" s="450" t="s">
        <v>26</v>
      </c>
      <c r="D45" s="451"/>
      <c r="E45" s="452"/>
    </row>
    <row r="46" spans="1:6">
      <c r="A46" s="218" t="s">
        <v>339</v>
      </c>
      <c r="B46" s="182"/>
      <c r="C46" s="12"/>
      <c r="D46" s="217"/>
      <c r="E46" s="12"/>
    </row>
    <row r="47" spans="1:6">
      <c r="A47" s="6" t="s">
        <v>340</v>
      </c>
      <c r="B47" s="75">
        <v>68.67</v>
      </c>
      <c r="C47" s="75">
        <v>14.17</v>
      </c>
      <c r="D47" s="27" t="s">
        <v>256</v>
      </c>
      <c r="E47" s="29" t="s">
        <v>475</v>
      </c>
    </row>
    <row r="48" spans="1:6">
      <c r="A48" s="30" t="s">
        <v>341</v>
      </c>
      <c r="B48" s="75">
        <v>69.84</v>
      </c>
      <c r="C48" s="75">
        <v>15.46</v>
      </c>
      <c r="D48" s="27" t="s">
        <v>256</v>
      </c>
      <c r="E48" s="29" t="s">
        <v>475</v>
      </c>
    </row>
    <row r="49" spans="1:55">
      <c r="A49" s="30" t="s">
        <v>342</v>
      </c>
      <c r="B49" s="75" t="s">
        <v>260</v>
      </c>
      <c r="C49" s="75" t="s">
        <v>260</v>
      </c>
      <c r="D49" s="27" t="s">
        <v>475</v>
      </c>
      <c r="E49" s="29" t="s">
        <v>475</v>
      </c>
    </row>
    <row r="50" spans="1:55">
      <c r="A50" s="6" t="s">
        <v>343</v>
      </c>
      <c r="B50" s="103" t="s">
        <v>260</v>
      </c>
      <c r="C50" s="103" t="s">
        <v>260</v>
      </c>
      <c r="D50" s="31" t="s">
        <v>475</v>
      </c>
      <c r="E50" s="33" t="s">
        <v>475</v>
      </c>
    </row>
    <row r="51" spans="1:55">
      <c r="A51" s="34" t="s">
        <v>23</v>
      </c>
      <c r="B51" s="104">
        <v>67.430000000000007</v>
      </c>
      <c r="C51" s="104">
        <v>11.83</v>
      </c>
      <c r="D51" s="35" t="s">
        <v>256</v>
      </c>
      <c r="E51" s="37" t="s">
        <v>475</v>
      </c>
    </row>
    <row r="53" spans="1:55" s="116" customFormat="1" ht="28.9" customHeight="1">
      <c r="A53" s="435" t="s">
        <v>347</v>
      </c>
      <c r="B53" s="435"/>
      <c r="C53" s="435"/>
      <c r="D53" s="435"/>
      <c r="E53" s="435"/>
      <c r="F53" s="435"/>
      <c r="G53" s="435"/>
      <c r="H53" s="435"/>
      <c r="I53" s="435"/>
      <c r="J53" s="435"/>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0"/>
      <c r="AI53" s="220"/>
      <c r="AJ53" s="220"/>
      <c r="AK53" s="220"/>
      <c r="AL53" s="220"/>
      <c r="AM53" s="220"/>
      <c r="AN53" s="220"/>
      <c r="AO53" s="220"/>
      <c r="AP53" s="220"/>
      <c r="AQ53" s="220"/>
      <c r="AR53" s="220"/>
      <c r="AS53" s="97"/>
      <c r="AT53" s="220"/>
      <c r="AU53" s="220"/>
      <c r="AV53" s="220"/>
      <c r="AW53" s="220"/>
      <c r="AX53" s="220"/>
      <c r="AY53" s="220"/>
      <c r="AZ53" s="220"/>
      <c r="BA53" s="220"/>
      <c r="BB53" s="220"/>
      <c r="BC53" s="220"/>
    </row>
    <row r="54" spans="1:55" s="116" customFormat="1" ht="25.15" customHeight="1">
      <c r="A54" s="437" t="s">
        <v>348</v>
      </c>
      <c r="B54" s="437"/>
      <c r="C54" s="437"/>
      <c r="D54" s="437"/>
      <c r="E54" s="437"/>
      <c r="F54" s="437"/>
      <c r="G54" s="437"/>
      <c r="H54" s="437"/>
      <c r="I54" s="437"/>
      <c r="J54" s="437"/>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0"/>
      <c r="AI54" s="220"/>
      <c r="AJ54" s="220"/>
      <c r="AK54" s="220"/>
      <c r="AL54" s="220"/>
      <c r="AM54" s="220"/>
      <c r="AN54" s="220"/>
      <c r="AO54" s="220"/>
      <c r="AP54" s="220"/>
      <c r="AQ54" s="220"/>
      <c r="AR54" s="220"/>
      <c r="AS54" s="97"/>
      <c r="AT54" s="220"/>
      <c r="AU54" s="220"/>
      <c r="AV54" s="220"/>
      <c r="AW54" s="220"/>
      <c r="AX54" s="220"/>
      <c r="AY54" s="220"/>
      <c r="AZ54" s="220"/>
      <c r="BA54" s="220"/>
      <c r="BB54" s="220"/>
      <c r="BC54" s="220"/>
    </row>
    <row r="55" spans="1:55" s="116" customFormat="1" ht="27" customHeight="1">
      <c r="A55" s="435" t="s">
        <v>349</v>
      </c>
      <c r="B55" s="435"/>
      <c r="C55" s="435"/>
      <c r="D55" s="435"/>
      <c r="E55" s="435"/>
      <c r="F55" s="435"/>
      <c r="G55" s="435"/>
      <c r="H55" s="435"/>
      <c r="I55" s="435"/>
      <c r="J55" s="435"/>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0"/>
      <c r="AI55" s="220"/>
      <c r="AJ55" s="220"/>
      <c r="AK55" s="220"/>
      <c r="AL55" s="220"/>
      <c r="AM55" s="220"/>
      <c r="AN55" s="220"/>
      <c r="AO55" s="220"/>
      <c r="AP55" s="220"/>
      <c r="AQ55" s="220"/>
      <c r="AR55" s="220"/>
      <c r="AS55" s="97"/>
      <c r="AT55" s="220"/>
      <c r="AU55" s="220"/>
      <c r="AV55" s="220"/>
      <c r="AW55" s="220"/>
      <c r="AX55" s="220"/>
      <c r="AY55" s="220"/>
      <c r="AZ55" s="220"/>
      <c r="BA55" s="220"/>
      <c r="BB55" s="220"/>
      <c r="BC55" s="220"/>
    </row>
    <row r="56" spans="1:55" s="116" customFormat="1" ht="25.9" customHeight="1">
      <c r="A56" s="435" t="s">
        <v>350</v>
      </c>
      <c r="B56" s="435"/>
      <c r="C56" s="435"/>
      <c r="D56" s="435"/>
      <c r="E56" s="435"/>
      <c r="F56" s="435"/>
      <c r="G56" s="435"/>
      <c r="H56" s="435"/>
      <c r="I56" s="435"/>
      <c r="J56" s="435"/>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0"/>
      <c r="AI56" s="220"/>
      <c r="AJ56" s="220"/>
      <c r="AK56" s="220"/>
      <c r="AL56" s="220"/>
      <c r="AM56" s="220"/>
      <c r="AN56" s="220"/>
      <c r="AO56" s="220"/>
      <c r="AP56" s="220"/>
      <c r="AQ56" s="220"/>
      <c r="AR56" s="220"/>
      <c r="AS56" s="97"/>
      <c r="AT56" s="220"/>
      <c r="AU56" s="220"/>
      <c r="AV56" s="220"/>
      <c r="AW56" s="220"/>
      <c r="AX56" s="220"/>
      <c r="AY56" s="220"/>
      <c r="AZ56" s="220"/>
      <c r="BA56" s="220"/>
      <c r="BB56" s="220"/>
      <c r="BC56" s="220"/>
    </row>
    <row r="57" spans="1:55" s="116" customFormat="1" ht="13.9" customHeight="1">
      <c r="A57" s="435" t="s">
        <v>351</v>
      </c>
      <c r="B57" s="435"/>
      <c r="C57" s="435"/>
      <c r="D57" s="435"/>
      <c r="E57" s="435"/>
      <c r="F57" s="435"/>
      <c r="G57" s="435"/>
      <c r="H57" s="435"/>
      <c r="I57" s="435"/>
      <c r="J57" s="435"/>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0"/>
      <c r="AI57" s="220"/>
      <c r="AJ57" s="220"/>
      <c r="AK57" s="220"/>
      <c r="AL57" s="220"/>
      <c r="AM57" s="220"/>
      <c r="AN57" s="220"/>
      <c r="AO57" s="220"/>
      <c r="AP57" s="220"/>
      <c r="AQ57" s="220"/>
      <c r="AR57" s="220"/>
      <c r="AS57" s="97"/>
      <c r="AT57" s="220"/>
      <c r="AU57" s="220"/>
      <c r="AV57" s="220"/>
      <c r="AW57" s="220"/>
      <c r="AX57" s="220"/>
      <c r="AY57" s="220"/>
      <c r="AZ57" s="220"/>
      <c r="BA57" s="220"/>
      <c r="BB57" s="220"/>
      <c r="BC57" s="220"/>
    </row>
    <row r="58" spans="1:55" s="115" customFormat="1" ht="102" customHeight="1">
      <c r="A58" s="436" t="s">
        <v>346</v>
      </c>
      <c r="B58" s="436"/>
      <c r="C58" s="436"/>
      <c r="D58" s="436"/>
      <c r="E58" s="436"/>
      <c r="F58" s="436"/>
      <c r="G58" s="436"/>
      <c r="H58" s="436"/>
      <c r="I58" s="436"/>
      <c r="J58" s="436"/>
      <c r="K58" s="219"/>
      <c r="L58" s="219"/>
      <c r="M58" s="219"/>
      <c r="N58" s="219"/>
      <c r="O58" s="219"/>
      <c r="P58" s="219"/>
      <c r="Q58" s="219"/>
      <c r="R58" s="219"/>
      <c r="S58" s="219"/>
      <c r="T58" s="219"/>
      <c r="U58" s="219"/>
      <c r="V58" s="219"/>
      <c r="W58" s="219"/>
      <c r="X58" s="219"/>
      <c r="Y58" s="219"/>
      <c r="Z58" s="219"/>
      <c r="AA58" s="219"/>
      <c r="AB58" s="219"/>
      <c r="AC58" s="219"/>
      <c r="AD58" s="219"/>
    </row>
    <row r="60" spans="1:55">
      <c r="A60" s="38" t="s">
        <v>25</v>
      </c>
    </row>
  </sheetData>
  <mergeCells count="12">
    <mergeCell ref="C45:E45"/>
    <mergeCell ref="B10:E10"/>
    <mergeCell ref="C11:E11"/>
    <mergeCell ref="B31:E31"/>
    <mergeCell ref="C32:E32"/>
    <mergeCell ref="B44:E44"/>
    <mergeCell ref="A58:J58"/>
    <mergeCell ref="A53:J53"/>
    <mergeCell ref="A54:J54"/>
    <mergeCell ref="A55:J55"/>
    <mergeCell ref="A56:J56"/>
    <mergeCell ref="A57:J57"/>
  </mergeCells>
  <hyperlinks>
    <hyperlink ref="A60" location="Contents!A1" display="Return to contents" xr:uid="{0F7827FD-B74D-4763-A401-8554CA3A649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2E8A-07A7-487E-A4CA-882774A9B99D}">
  <dimension ref="A7:BC241"/>
  <sheetViews>
    <sheetView showGridLines="0" workbookViewId="0">
      <selection activeCell="A110" sqref="A110"/>
    </sheetView>
  </sheetViews>
  <sheetFormatPr defaultColWidth="9.28515625" defaultRowHeight="15"/>
  <cols>
    <col min="1" max="1" width="46.42578125" style="60" customWidth="1"/>
    <col min="2" max="2" width="13.5703125" style="60" customWidth="1"/>
    <col min="3" max="3" width="10" style="60" customWidth="1"/>
    <col min="4" max="5" width="2.28515625" style="60" customWidth="1"/>
    <col min="6" max="16384" width="9.28515625" style="60"/>
  </cols>
  <sheetData>
    <row r="7" spans="1:5">
      <c r="A7" s="59" t="s">
        <v>518</v>
      </c>
    </row>
    <row r="8" spans="1:5">
      <c r="A8" s="61"/>
    </row>
    <row r="9" spans="1:5">
      <c r="A9" s="61" t="s">
        <v>519</v>
      </c>
    </row>
    <row r="10" spans="1:5" ht="17.25" customHeight="1">
      <c r="A10" s="62"/>
      <c r="B10" s="453" t="s">
        <v>27</v>
      </c>
      <c r="C10" s="454"/>
      <c r="D10" s="454"/>
      <c r="E10" s="455"/>
    </row>
    <row r="11" spans="1:5" ht="52.5" customHeight="1">
      <c r="A11" s="63" t="s">
        <v>493</v>
      </c>
      <c r="B11" s="51" t="s">
        <v>494</v>
      </c>
      <c r="C11" s="456" t="s">
        <v>26</v>
      </c>
      <c r="D11" s="457"/>
      <c r="E11" s="458"/>
    </row>
    <row r="12" spans="1:5">
      <c r="A12" s="64" t="s">
        <v>28</v>
      </c>
      <c r="B12" s="65">
        <v>25.43</v>
      </c>
      <c r="C12" s="66">
        <v>2.1800000000000002</v>
      </c>
      <c r="D12" s="65" t="s">
        <v>475</v>
      </c>
      <c r="E12" s="67" t="s">
        <v>475</v>
      </c>
    </row>
    <row r="13" spans="1:5">
      <c r="A13" s="68" t="s">
        <v>29</v>
      </c>
      <c r="B13" s="69"/>
      <c r="C13" s="70"/>
      <c r="D13" s="69"/>
      <c r="E13" s="71"/>
    </row>
    <row r="14" spans="1:5">
      <c r="A14" s="20" t="s">
        <v>30</v>
      </c>
      <c r="B14" s="69">
        <v>24.15</v>
      </c>
      <c r="C14" s="70">
        <v>3.61</v>
      </c>
      <c r="D14" s="69" t="s">
        <v>475</v>
      </c>
      <c r="E14" s="72" t="s">
        <v>475</v>
      </c>
    </row>
    <row r="15" spans="1:5">
      <c r="A15" s="20" t="s">
        <v>31</v>
      </c>
      <c r="B15" s="69">
        <v>26.37</v>
      </c>
      <c r="C15" s="70">
        <v>2.86</v>
      </c>
      <c r="D15" s="69" t="s">
        <v>475</v>
      </c>
      <c r="E15" s="72" t="s">
        <v>475</v>
      </c>
    </row>
    <row r="16" spans="1:5">
      <c r="A16" s="20"/>
      <c r="B16" s="69"/>
      <c r="C16" s="70"/>
      <c r="D16" s="69"/>
      <c r="E16" s="72"/>
    </row>
    <row r="17" spans="1:5">
      <c r="A17" s="73" t="s">
        <v>352</v>
      </c>
      <c r="B17" s="69"/>
      <c r="C17" s="70"/>
      <c r="D17" s="69"/>
      <c r="E17" s="72"/>
    </row>
    <row r="18" spans="1:5">
      <c r="A18" s="20" t="s">
        <v>33</v>
      </c>
      <c r="B18" s="69">
        <v>23.95</v>
      </c>
      <c r="C18" s="70">
        <v>3.57</v>
      </c>
      <c r="D18" s="69" t="s">
        <v>475</v>
      </c>
      <c r="E18" s="72" t="s">
        <v>475</v>
      </c>
    </row>
    <row r="19" spans="1:5">
      <c r="A19" s="20" t="s">
        <v>34</v>
      </c>
      <c r="B19" s="69">
        <v>26.7</v>
      </c>
      <c r="C19" s="70">
        <v>3.08</v>
      </c>
      <c r="D19" s="69" t="s">
        <v>475</v>
      </c>
      <c r="E19" s="72" t="s">
        <v>475</v>
      </c>
    </row>
    <row r="20" spans="1:5">
      <c r="A20" s="20" t="s">
        <v>35</v>
      </c>
      <c r="B20" s="69" t="s">
        <v>262</v>
      </c>
      <c r="C20" s="70" t="s">
        <v>262</v>
      </c>
      <c r="D20" s="69" t="s">
        <v>475</v>
      </c>
      <c r="E20" s="72"/>
    </row>
    <row r="21" spans="1:5">
      <c r="A21" s="20"/>
      <c r="B21" s="69"/>
      <c r="C21" s="70"/>
      <c r="D21" s="69"/>
      <c r="E21" s="72"/>
    </row>
    <row r="22" spans="1:5">
      <c r="A22" s="73" t="s">
        <v>353</v>
      </c>
      <c r="B22" s="69"/>
      <c r="C22" s="70"/>
      <c r="D22" s="69"/>
      <c r="E22" s="72"/>
    </row>
    <row r="23" spans="1:5">
      <c r="A23" s="20" t="s">
        <v>37</v>
      </c>
      <c r="B23" s="69">
        <v>25.88</v>
      </c>
      <c r="C23" s="70">
        <v>2.02</v>
      </c>
      <c r="D23" s="69" t="s">
        <v>475</v>
      </c>
      <c r="E23" s="72" t="s">
        <v>475</v>
      </c>
    </row>
    <row r="24" spans="1:5">
      <c r="A24" s="20" t="s">
        <v>355</v>
      </c>
      <c r="B24" s="69">
        <v>20.47</v>
      </c>
      <c r="C24" s="70">
        <v>17.850000000000001</v>
      </c>
      <c r="D24" s="69" t="s">
        <v>256</v>
      </c>
      <c r="E24" s="72" t="s">
        <v>475</v>
      </c>
    </row>
    <row r="25" spans="1:5">
      <c r="A25" s="223" t="s">
        <v>38</v>
      </c>
      <c r="B25" s="69">
        <v>22.11</v>
      </c>
      <c r="C25" s="70">
        <v>10.76</v>
      </c>
      <c r="D25" s="69" t="s">
        <v>256</v>
      </c>
      <c r="E25" s="72" t="s">
        <v>475</v>
      </c>
    </row>
    <row r="26" spans="1:5">
      <c r="A26" s="223" t="s">
        <v>39</v>
      </c>
      <c r="B26" s="69" t="s">
        <v>260</v>
      </c>
      <c r="C26" s="70" t="s">
        <v>260</v>
      </c>
      <c r="D26" s="69" t="s">
        <v>475</v>
      </c>
      <c r="E26" s="72" t="s">
        <v>475</v>
      </c>
    </row>
    <row r="27" spans="1:5">
      <c r="A27" s="223" t="s">
        <v>40</v>
      </c>
      <c r="B27" s="69" t="s">
        <v>260</v>
      </c>
      <c r="C27" s="70" t="s">
        <v>260</v>
      </c>
      <c r="D27" s="69" t="s">
        <v>475</v>
      </c>
      <c r="E27" s="72" t="s">
        <v>475</v>
      </c>
    </row>
    <row r="28" spans="1:5">
      <c r="A28" s="20"/>
      <c r="B28" s="69"/>
      <c r="C28" s="70"/>
      <c r="D28" s="69"/>
      <c r="E28" s="72"/>
    </row>
    <row r="29" spans="1:5">
      <c r="A29" s="73" t="s">
        <v>41</v>
      </c>
      <c r="B29" s="69"/>
      <c r="C29" s="70"/>
      <c r="D29" s="69"/>
      <c r="E29" s="72"/>
    </row>
    <row r="30" spans="1:5">
      <c r="A30" s="20" t="s">
        <v>354</v>
      </c>
      <c r="B30" s="69">
        <v>14.5</v>
      </c>
      <c r="C30" s="70">
        <v>9.91</v>
      </c>
      <c r="D30" s="69" t="s">
        <v>258</v>
      </c>
      <c r="E30" s="72" t="s">
        <v>475</v>
      </c>
    </row>
    <row r="31" spans="1:5">
      <c r="A31" s="20" t="s">
        <v>43</v>
      </c>
      <c r="B31" s="69">
        <v>25.09</v>
      </c>
      <c r="C31" s="70">
        <v>7.7</v>
      </c>
      <c r="D31" s="69" t="s">
        <v>258</v>
      </c>
      <c r="E31" s="72" t="s">
        <v>475</v>
      </c>
    </row>
    <row r="32" spans="1:5">
      <c r="A32" s="20" t="s">
        <v>44</v>
      </c>
      <c r="B32" s="69">
        <v>30.03</v>
      </c>
      <c r="C32" s="70">
        <v>5.65</v>
      </c>
      <c r="D32" s="69" t="s">
        <v>475</v>
      </c>
      <c r="E32" s="72" t="s">
        <v>475</v>
      </c>
    </row>
    <row r="33" spans="1:5">
      <c r="A33" s="20" t="s">
        <v>45</v>
      </c>
      <c r="B33" s="69">
        <v>26.06</v>
      </c>
      <c r="C33" s="70">
        <v>4.88</v>
      </c>
      <c r="D33" s="69" t="s">
        <v>475</v>
      </c>
      <c r="E33" s="72" t="s">
        <v>475</v>
      </c>
    </row>
    <row r="34" spans="1:5">
      <c r="A34" s="20" t="s">
        <v>46</v>
      </c>
      <c r="B34" s="69">
        <v>25.87</v>
      </c>
      <c r="C34" s="70">
        <v>5.45</v>
      </c>
      <c r="D34" s="69" t="s">
        <v>475</v>
      </c>
      <c r="E34" s="72" t="s">
        <v>475</v>
      </c>
    </row>
    <row r="35" spans="1:5">
      <c r="A35" s="20" t="s">
        <v>47</v>
      </c>
      <c r="B35" s="69">
        <v>24.66</v>
      </c>
      <c r="C35" s="70">
        <v>6.93</v>
      </c>
      <c r="D35" s="69" t="s">
        <v>258</v>
      </c>
      <c r="E35" s="72" t="s">
        <v>475</v>
      </c>
    </row>
    <row r="36" spans="1:5">
      <c r="A36" s="20" t="s">
        <v>48</v>
      </c>
      <c r="B36" s="69">
        <v>24.44</v>
      </c>
      <c r="C36" s="70">
        <v>5.71</v>
      </c>
      <c r="D36" s="69" t="s">
        <v>475</v>
      </c>
      <c r="E36" s="72" t="s">
        <v>475</v>
      </c>
    </row>
    <row r="37" spans="1:5">
      <c r="A37" s="20"/>
      <c r="B37" s="69"/>
      <c r="C37" s="70"/>
      <c r="D37" s="69"/>
      <c r="E37" s="72"/>
    </row>
    <row r="38" spans="1:5">
      <c r="A38" s="73" t="s">
        <v>49</v>
      </c>
      <c r="B38" s="69"/>
      <c r="C38" s="70"/>
      <c r="D38" s="69"/>
      <c r="E38" s="72"/>
    </row>
    <row r="39" spans="1:5">
      <c r="A39" s="20" t="s">
        <v>50</v>
      </c>
      <c r="B39" s="69">
        <v>24.19</v>
      </c>
      <c r="C39" s="70">
        <v>2.68</v>
      </c>
      <c r="D39" s="69" t="s">
        <v>475</v>
      </c>
      <c r="E39" s="72" t="s">
        <v>475</v>
      </c>
    </row>
    <row r="40" spans="1:5">
      <c r="A40" s="20" t="s">
        <v>51</v>
      </c>
      <c r="B40" s="69">
        <v>27.5</v>
      </c>
      <c r="C40" s="70">
        <v>4.24</v>
      </c>
      <c r="D40" s="69" t="s">
        <v>475</v>
      </c>
      <c r="E40" s="72" t="s">
        <v>475</v>
      </c>
    </row>
    <row r="41" spans="1:5">
      <c r="A41" s="20" t="s">
        <v>52</v>
      </c>
      <c r="B41" s="69">
        <v>25.21</v>
      </c>
      <c r="C41" s="70">
        <v>9.92</v>
      </c>
      <c r="D41" s="69" t="s">
        <v>258</v>
      </c>
      <c r="E41" s="72" t="s">
        <v>475</v>
      </c>
    </row>
    <row r="42" spans="1:5">
      <c r="A42" s="20" t="s">
        <v>53</v>
      </c>
      <c r="B42" s="69">
        <v>26.59</v>
      </c>
      <c r="C42" s="70">
        <v>10.26</v>
      </c>
      <c r="D42" s="69" t="s">
        <v>256</v>
      </c>
      <c r="E42" s="72" t="s">
        <v>475</v>
      </c>
    </row>
    <row r="43" spans="1:5">
      <c r="A43" s="20" t="s">
        <v>54</v>
      </c>
      <c r="B43" s="69">
        <v>29.72</v>
      </c>
      <c r="C43" s="70">
        <v>10.83</v>
      </c>
      <c r="D43" s="69" t="s">
        <v>256</v>
      </c>
      <c r="E43" s="72" t="s">
        <v>475</v>
      </c>
    </row>
    <row r="44" spans="1:5">
      <c r="A44" s="74"/>
      <c r="B44" s="75"/>
      <c r="C44" s="49"/>
      <c r="D44" s="75"/>
      <c r="E44" s="76"/>
    </row>
    <row r="45" spans="1:5">
      <c r="A45" s="73" t="s">
        <v>55</v>
      </c>
      <c r="B45" s="69"/>
      <c r="C45" s="70"/>
      <c r="D45" s="69"/>
      <c r="E45" s="72"/>
    </row>
    <row r="46" spans="1:5">
      <c r="A46" s="20" t="s">
        <v>56</v>
      </c>
      <c r="B46" s="69" t="s">
        <v>260</v>
      </c>
      <c r="C46" s="70" t="s">
        <v>260</v>
      </c>
      <c r="D46" s="69" t="s">
        <v>475</v>
      </c>
      <c r="E46" s="72" t="s">
        <v>475</v>
      </c>
    </row>
    <row r="47" spans="1:5">
      <c r="A47" s="20" t="s">
        <v>57</v>
      </c>
      <c r="B47" s="69">
        <v>24.76</v>
      </c>
      <c r="C47" s="70">
        <v>3.83</v>
      </c>
      <c r="D47" s="69" t="s">
        <v>475</v>
      </c>
      <c r="E47" s="72" t="s">
        <v>475</v>
      </c>
    </row>
    <row r="48" spans="1:5">
      <c r="A48" s="20" t="s">
        <v>58</v>
      </c>
      <c r="B48" s="69">
        <v>31.4</v>
      </c>
      <c r="C48" s="70">
        <v>9.0399999999999991</v>
      </c>
      <c r="D48" s="69" t="s">
        <v>475</v>
      </c>
      <c r="E48" s="72" t="s">
        <v>475</v>
      </c>
    </row>
    <row r="49" spans="1:5">
      <c r="A49" s="20" t="s">
        <v>59</v>
      </c>
      <c r="B49" s="69">
        <v>22.66</v>
      </c>
      <c r="C49" s="70">
        <v>10.7</v>
      </c>
      <c r="D49" s="69" t="s">
        <v>256</v>
      </c>
      <c r="E49" s="72" t="s">
        <v>475</v>
      </c>
    </row>
    <row r="50" spans="1:5">
      <c r="A50" s="20" t="s">
        <v>60</v>
      </c>
      <c r="B50" s="69" t="s">
        <v>260</v>
      </c>
      <c r="C50" s="70" t="s">
        <v>260</v>
      </c>
      <c r="D50" s="69" t="s">
        <v>475</v>
      </c>
      <c r="E50" s="72" t="s">
        <v>475</v>
      </c>
    </row>
    <row r="51" spans="1:5">
      <c r="A51" s="20" t="s">
        <v>61</v>
      </c>
      <c r="B51" s="69">
        <v>30.19</v>
      </c>
      <c r="C51" s="70">
        <v>18.77</v>
      </c>
      <c r="D51" s="69" t="s">
        <v>256</v>
      </c>
      <c r="E51" s="72" t="s">
        <v>475</v>
      </c>
    </row>
    <row r="52" spans="1:5">
      <c r="A52" s="20" t="s">
        <v>62</v>
      </c>
      <c r="B52" s="69">
        <v>22.4</v>
      </c>
      <c r="C52" s="70">
        <v>6.01</v>
      </c>
      <c r="D52" s="69" t="s">
        <v>258</v>
      </c>
      <c r="E52" s="72" t="s">
        <v>475</v>
      </c>
    </row>
    <row r="53" spans="1:5">
      <c r="A53" s="20" t="s">
        <v>356</v>
      </c>
      <c r="B53" s="69">
        <v>28.92</v>
      </c>
      <c r="C53" s="70">
        <v>7.73</v>
      </c>
      <c r="D53" s="69" t="s">
        <v>258</v>
      </c>
      <c r="E53" s="72" t="s">
        <v>475</v>
      </c>
    </row>
    <row r="54" spans="1:5" ht="15" customHeight="1">
      <c r="A54" s="20" t="s">
        <v>64</v>
      </c>
      <c r="B54" s="69">
        <v>24.43</v>
      </c>
      <c r="C54" s="70">
        <v>6.92</v>
      </c>
      <c r="D54" s="69" t="s">
        <v>475</v>
      </c>
      <c r="E54" s="72" t="s">
        <v>475</v>
      </c>
    </row>
    <row r="55" spans="1:5" ht="15" customHeight="1">
      <c r="A55" s="20" t="s">
        <v>65</v>
      </c>
      <c r="B55" s="69" t="s">
        <v>260</v>
      </c>
      <c r="C55" s="70" t="s">
        <v>260</v>
      </c>
      <c r="D55" s="69" t="s">
        <v>475</v>
      </c>
      <c r="E55" s="72" t="s">
        <v>475</v>
      </c>
    </row>
    <row r="56" spans="1:5">
      <c r="A56" s="20" t="s">
        <v>66</v>
      </c>
      <c r="B56" s="69">
        <v>25.43</v>
      </c>
      <c r="C56" s="70">
        <v>8.51</v>
      </c>
      <c r="D56" s="69" t="s">
        <v>258</v>
      </c>
      <c r="E56" s="72" t="s">
        <v>475</v>
      </c>
    </row>
    <row r="57" spans="1:5">
      <c r="A57" s="20" t="s">
        <v>67</v>
      </c>
      <c r="B57" s="69">
        <v>19.989999999999998</v>
      </c>
      <c r="C57" s="70">
        <v>10.83</v>
      </c>
      <c r="D57" s="69" t="s">
        <v>256</v>
      </c>
      <c r="E57" s="72" t="s">
        <v>475</v>
      </c>
    </row>
    <row r="58" spans="1:5">
      <c r="A58" s="20" t="s">
        <v>68</v>
      </c>
      <c r="B58" s="69">
        <v>20.28</v>
      </c>
      <c r="C58" s="70">
        <v>16.329999999999998</v>
      </c>
      <c r="D58" s="69" t="s">
        <v>256</v>
      </c>
      <c r="E58" s="72" t="s">
        <v>475</v>
      </c>
    </row>
    <row r="59" spans="1:5">
      <c r="A59" s="20" t="s">
        <v>69</v>
      </c>
      <c r="B59" s="69" t="s">
        <v>260</v>
      </c>
      <c r="C59" s="70" t="s">
        <v>260</v>
      </c>
      <c r="D59" s="69" t="s">
        <v>475</v>
      </c>
      <c r="E59" s="72" t="s">
        <v>475</v>
      </c>
    </row>
    <row r="60" spans="1:5">
      <c r="A60" s="20" t="s">
        <v>70</v>
      </c>
      <c r="B60" s="69">
        <v>19.32</v>
      </c>
      <c r="C60" s="70">
        <v>14.02</v>
      </c>
      <c r="D60" s="69" t="s">
        <v>256</v>
      </c>
      <c r="E60" s="72" t="s">
        <v>475</v>
      </c>
    </row>
    <row r="61" spans="1:5">
      <c r="A61" s="20" t="s">
        <v>71</v>
      </c>
      <c r="B61" s="69" t="s">
        <v>260</v>
      </c>
      <c r="C61" s="70" t="s">
        <v>260</v>
      </c>
      <c r="D61" s="69" t="s">
        <v>475</v>
      </c>
      <c r="E61" s="72" t="s">
        <v>475</v>
      </c>
    </row>
    <row r="62" spans="1:5">
      <c r="A62" s="20"/>
      <c r="B62" s="69"/>
      <c r="C62" s="70"/>
      <c r="D62" s="69"/>
      <c r="E62" s="72"/>
    </row>
    <row r="63" spans="1:5">
      <c r="A63" s="73" t="s">
        <v>72</v>
      </c>
      <c r="B63" s="69"/>
      <c r="C63" s="70"/>
      <c r="D63" s="69"/>
      <c r="E63" s="72"/>
    </row>
    <row r="64" spans="1:5">
      <c r="A64" s="20" t="s">
        <v>57</v>
      </c>
      <c r="B64" s="69">
        <v>24.76</v>
      </c>
      <c r="C64" s="70">
        <v>3.83</v>
      </c>
      <c r="D64" s="69" t="s">
        <v>475</v>
      </c>
      <c r="E64" s="72" t="s">
        <v>475</v>
      </c>
    </row>
    <row r="65" spans="1:5">
      <c r="A65" s="20" t="s">
        <v>64</v>
      </c>
      <c r="B65" s="69">
        <v>24.43</v>
      </c>
      <c r="C65" s="70">
        <v>6.92</v>
      </c>
      <c r="D65" s="69" t="s">
        <v>475</v>
      </c>
      <c r="E65" s="72" t="s">
        <v>475</v>
      </c>
    </row>
    <row r="66" spans="1:5">
      <c r="A66" s="20" t="s">
        <v>73</v>
      </c>
      <c r="B66" s="69">
        <v>27.77</v>
      </c>
      <c r="C66" s="70">
        <v>6.08</v>
      </c>
      <c r="D66" s="69" t="s">
        <v>475</v>
      </c>
      <c r="E66" s="72" t="s">
        <v>475</v>
      </c>
    </row>
    <row r="67" spans="1:5">
      <c r="A67" s="20" t="s">
        <v>66</v>
      </c>
      <c r="B67" s="69">
        <v>25.43</v>
      </c>
      <c r="C67" s="70">
        <v>8.51</v>
      </c>
      <c r="D67" s="69" t="s">
        <v>258</v>
      </c>
      <c r="E67" s="72" t="s">
        <v>475</v>
      </c>
    </row>
    <row r="68" spans="1:5">
      <c r="A68" s="20" t="s">
        <v>74</v>
      </c>
      <c r="B68" s="69">
        <v>20.77</v>
      </c>
      <c r="C68" s="70">
        <v>5.0999999999999996</v>
      </c>
      <c r="D68" s="69" t="s">
        <v>475</v>
      </c>
      <c r="E68" s="72" t="s">
        <v>475</v>
      </c>
    </row>
    <row r="69" spans="1:5">
      <c r="A69" s="20"/>
      <c r="B69" s="69"/>
      <c r="C69" s="70"/>
      <c r="D69" s="69"/>
      <c r="E69" s="72"/>
    </row>
    <row r="70" spans="1:5">
      <c r="A70" s="73" t="s">
        <v>75</v>
      </c>
      <c r="B70" s="69"/>
      <c r="C70" s="70"/>
      <c r="D70" s="69"/>
      <c r="E70" s="72"/>
    </row>
    <row r="71" spans="1:5">
      <c r="A71" s="20" t="s">
        <v>76</v>
      </c>
      <c r="B71" s="69">
        <v>25.05</v>
      </c>
      <c r="C71" s="70">
        <v>3.33</v>
      </c>
      <c r="D71" s="69" t="s">
        <v>475</v>
      </c>
      <c r="E71" s="72" t="s">
        <v>475</v>
      </c>
    </row>
    <row r="72" spans="1:5">
      <c r="A72" s="20" t="s">
        <v>77</v>
      </c>
      <c r="B72" s="69">
        <v>24.93</v>
      </c>
      <c r="C72" s="70">
        <v>4.1100000000000003</v>
      </c>
      <c r="D72" s="69" t="s">
        <v>475</v>
      </c>
      <c r="E72" s="72" t="s">
        <v>475</v>
      </c>
    </row>
    <row r="73" spans="1:5">
      <c r="A73" s="20" t="s">
        <v>78</v>
      </c>
      <c r="B73" s="69">
        <v>28.58</v>
      </c>
      <c r="C73" s="70">
        <v>5.95</v>
      </c>
      <c r="D73" s="69" t="s">
        <v>258</v>
      </c>
      <c r="E73" s="72" t="s">
        <v>475</v>
      </c>
    </row>
    <row r="74" spans="1:5">
      <c r="A74" s="20" t="s">
        <v>79</v>
      </c>
      <c r="B74" s="69">
        <v>30.03</v>
      </c>
      <c r="C74" s="70">
        <v>15.14</v>
      </c>
      <c r="D74" s="69" t="s">
        <v>256</v>
      </c>
      <c r="E74" s="72" t="s">
        <v>475</v>
      </c>
    </row>
    <row r="75" spans="1:5">
      <c r="A75" s="20" t="s">
        <v>80</v>
      </c>
      <c r="B75" s="69">
        <v>22.22</v>
      </c>
      <c r="C75" s="70">
        <v>1.85</v>
      </c>
      <c r="D75" s="69" t="s">
        <v>475</v>
      </c>
      <c r="E75" s="72" t="s">
        <v>475</v>
      </c>
    </row>
    <row r="76" spans="1:5">
      <c r="A76" s="77"/>
      <c r="B76" s="105"/>
      <c r="C76" s="105"/>
      <c r="D76" s="2"/>
      <c r="E76" s="77"/>
    </row>
    <row r="77" spans="1:5">
      <c r="A77" s="73" t="s">
        <v>476</v>
      </c>
      <c r="B77" s="75"/>
      <c r="C77" s="49"/>
      <c r="D77" s="75"/>
      <c r="E77" s="76"/>
    </row>
    <row r="78" spans="1:5">
      <c r="A78" s="20" t="s">
        <v>81</v>
      </c>
      <c r="B78" s="69">
        <v>15.47</v>
      </c>
      <c r="C78" s="70">
        <v>3.87</v>
      </c>
      <c r="D78" s="69" t="s">
        <v>258</v>
      </c>
      <c r="E78" s="72" t="s">
        <v>264</v>
      </c>
    </row>
    <row r="79" spans="1:5">
      <c r="A79" s="20" t="s">
        <v>82</v>
      </c>
      <c r="B79" s="69">
        <v>20.43</v>
      </c>
      <c r="C79" s="70">
        <v>6.18</v>
      </c>
      <c r="D79" s="69" t="s">
        <v>258</v>
      </c>
      <c r="E79" s="72" t="s">
        <v>475</v>
      </c>
    </row>
    <row r="80" spans="1:5">
      <c r="A80" s="20" t="s">
        <v>83</v>
      </c>
      <c r="B80" s="69">
        <v>20</v>
      </c>
      <c r="C80" s="70">
        <v>3.94</v>
      </c>
      <c r="D80" s="69" t="s">
        <v>258</v>
      </c>
      <c r="E80" s="72" t="s">
        <v>475</v>
      </c>
    </row>
    <row r="81" spans="1:5">
      <c r="A81" s="20" t="s">
        <v>84</v>
      </c>
      <c r="B81" s="69">
        <v>25.46</v>
      </c>
      <c r="C81" s="70">
        <v>8.25</v>
      </c>
      <c r="D81" s="69" t="s">
        <v>258</v>
      </c>
      <c r="E81" s="72" t="s">
        <v>475</v>
      </c>
    </row>
    <row r="82" spans="1:5">
      <c r="A82" s="20" t="s">
        <v>85</v>
      </c>
      <c r="B82" s="69">
        <v>26.96</v>
      </c>
      <c r="C82" s="70">
        <v>6.02</v>
      </c>
      <c r="D82" s="69" t="s">
        <v>258</v>
      </c>
      <c r="E82" s="72" t="s">
        <v>475</v>
      </c>
    </row>
    <row r="83" spans="1:5">
      <c r="A83" s="20" t="s">
        <v>86</v>
      </c>
      <c r="B83" s="69">
        <v>24.19</v>
      </c>
      <c r="C83" s="70">
        <v>4.51</v>
      </c>
      <c r="D83" s="69" t="s">
        <v>475</v>
      </c>
      <c r="E83" s="72" t="s">
        <v>475</v>
      </c>
    </row>
    <row r="84" spans="1:5">
      <c r="A84" s="20" t="s">
        <v>87</v>
      </c>
      <c r="B84" s="69">
        <v>24.8</v>
      </c>
      <c r="C84" s="70">
        <v>5.08</v>
      </c>
      <c r="D84" s="69" t="s">
        <v>258</v>
      </c>
      <c r="E84" s="72" t="s">
        <v>475</v>
      </c>
    </row>
    <row r="85" spans="1:5">
      <c r="A85" s="20" t="s">
        <v>88</v>
      </c>
      <c r="B85" s="69">
        <v>30.28</v>
      </c>
      <c r="C85" s="70">
        <v>12.37</v>
      </c>
      <c r="D85" s="69" t="s">
        <v>256</v>
      </c>
      <c r="E85" s="72" t="s">
        <v>475</v>
      </c>
    </row>
    <row r="86" spans="1:5">
      <c r="A86" s="20" t="s">
        <v>89</v>
      </c>
      <c r="B86" s="69">
        <v>28.75</v>
      </c>
      <c r="C86" s="70">
        <v>12.48</v>
      </c>
      <c r="D86" s="69" t="s">
        <v>256</v>
      </c>
      <c r="E86" s="72" t="s">
        <v>475</v>
      </c>
    </row>
    <row r="87" spans="1:5">
      <c r="A87" s="20" t="s">
        <v>90</v>
      </c>
      <c r="B87" s="69">
        <v>31.76</v>
      </c>
      <c r="C87" s="70">
        <v>6.97</v>
      </c>
      <c r="D87" s="69" t="s">
        <v>475</v>
      </c>
      <c r="E87" s="72" t="s">
        <v>475</v>
      </c>
    </row>
    <row r="88" spans="1:5">
      <c r="A88" s="20"/>
      <c r="B88" s="75"/>
      <c r="C88" s="49"/>
      <c r="D88" s="75"/>
      <c r="E88" s="76"/>
    </row>
    <row r="89" spans="1:5">
      <c r="A89" s="73" t="s">
        <v>477</v>
      </c>
      <c r="B89" s="75"/>
      <c r="C89" s="49"/>
      <c r="D89" s="75"/>
      <c r="E89" s="76"/>
    </row>
    <row r="90" spans="1:5">
      <c r="A90" s="20" t="s">
        <v>91</v>
      </c>
      <c r="B90" s="69">
        <v>17.88</v>
      </c>
      <c r="C90" s="70">
        <v>3.76</v>
      </c>
      <c r="D90" s="69" t="s">
        <v>475</v>
      </c>
      <c r="E90" s="72" t="s">
        <v>264</v>
      </c>
    </row>
    <row r="91" spans="1:5">
      <c r="A91" s="20" t="s">
        <v>92</v>
      </c>
      <c r="B91" s="69">
        <v>22.84</v>
      </c>
      <c r="C91" s="70">
        <v>4.4400000000000004</v>
      </c>
      <c r="D91" s="69" t="s">
        <v>475</v>
      </c>
      <c r="E91" s="72" t="s">
        <v>475</v>
      </c>
    </row>
    <row r="92" spans="1:5">
      <c r="A92" s="20" t="s">
        <v>93</v>
      </c>
      <c r="B92" s="69">
        <v>25.35</v>
      </c>
      <c r="C92" s="70">
        <v>3.45</v>
      </c>
      <c r="D92" s="69" t="s">
        <v>475</v>
      </c>
      <c r="E92" s="72" t="s">
        <v>475</v>
      </c>
    </row>
    <row r="93" spans="1:5" ht="15" customHeight="1">
      <c r="A93" s="20" t="s">
        <v>94</v>
      </c>
      <c r="B93" s="69">
        <v>27.52</v>
      </c>
      <c r="C93" s="70">
        <v>5.9</v>
      </c>
      <c r="D93" s="69" t="s">
        <v>475</v>
      </c>
      <c r="E93" s="72" t="s">
        <v>475</v>
      </c>
    </row>
    <row r="94" spans="1:5">
      <c r="A94" s="78" t="s">
        <v>95</v>
      </c>
      <c r="B94" s="70">
        <v>30.28</v>
      </c>
      <c r="C94" s="70">
        <v>6.32</v>
      </c>
      <c r="D94" s="79" t="s">
        <v>475</v>
      </c>
      <c r="E94" s="72" t="s">
        <v>475</v>
      </c>
    </row>
    <row r="95" spans="1:5">
      <c r="A95" s="20"/>
      <c r="B95" s="75"/>
      <c r="C95" s="49"/>
      <c r="D95" s="75"/>
      <c r="E95" s="76"/>
    </row>
    <row r="96" spans="1:5">
      <c r="A96" s="73" t="s">
        <v>96</v>
      </c>
      <c r="B96" s="75"/>
      <c r="C96" s="49"/>
      <c r="D96" s="75"/>
      <c r="E96" s="76"/>
    </row>
    <row r="97" spans="1:5">
      <c r="A97" s="80" t="s">
        <v>357</v>
      </c>
      <c r="B97" s="69">
        <v>26.18</v>
      </c>
      <c r="C97" s="70">
        <v>4.6500000000000004</v>
      </c>
      <c r="D97" s="69" t="s">
        <v>475</v>
      </c>
      <c r="E97" s="72" t="s">
        <v>475</v>
      </c>
    </row>
    <row r="98" spans="1:5">
      <c r="A98" s="80">
        <v>7</v>
      </c>
      <c r="B98" s="69">
        <v>23.29</v>
      </c>
      <c r="C98" s="70">
        <v>2.77</v>
      </c>
      <c r="D98" s="69" t="s">
        <v>475</v>
      </c>
      <c r="E98" s="72" t="s">
        <v>475</v>
      </c>
    </row>
    <row r="99" spans="1:5">
      <c r="A99" s="80">
        <v>8</v>
      </c>
      <c r="B99" s="69">
        <v>24.4</v>
      </c>
      <c r="C99" s="70">
        <v>6.95</v>
      </c>
      <c r="D99" s="69" t="s">
        <v>475</v>
      </c>
      <c r="E99" s="72" t="s">
        <v>475</v>
      </c>
    </row>
    <row r="100" spans="1:5">
      <c r="A100" s="80">
        <v>9</v>
      </c>
      <c r="B100" s="69">
        <v>26.14</v>
      </c>
      <c r="C100" s="70">
        <v>5.23</v>
      </c>
      <c r="D100" s="69" t="s">
        <v>475</v>
      </c>
      <c r="E100" s="72" t="s">
        <v>475</v>
      </c>
    </row>
    <row r="101" spans="1:5">
      <c r="A101" s="80" t="s">
        <v>358</v>
      </c>
      <c r="B101" s="69">
        <v>28.41</v>
      </c>
      <c r="C101" s="70">
        <v>7.02</v>
      </c>
      <c r="D101" s="69" t="s">
        <v>475</v>
      </c>
      <c r="E101" s="72" t="s">
        <v>475</v>
      </c>
    </row>
    <row r="102" spans="1:5">
      <c r="A102" s="20"/>
      <c r="B102" s="75"/>
      <c r="C102" s="49"/>
      <c r="D102" s="75"/>
      <c r="E102" s="76"/>
    </row>
    <row r="103" spans="1:5">
      <c r="A103" s="73" t="s">
        <v>99</v>
      </c>
      <c r="B103" s="75"/>
      <c r="C103" s="49"/>
      <c r="D103" s="75"/>
      <c r="E103" s="76"/>
    </row>
    <row r="104" spans="1:5">
      <c r="A104" s="80" t="s">
        <v>359</v>
      </c>
      <c r="B104" s="69">
        <v>30.71</v>
      </c>
      <c r="C104" s="70">
        <v>4.4400000000000004</v>
      </c>
      <c r="D104" s="69" t="s">
        <v>475</v>
      </c>
      <c r="E104" s="72" t="s">
        <v>475</v>
      </c>
    </row>
    <row r="105" spans="1:5">
      <c r="A105" s="80">
        <v>7</v>
      </c>
      <c r="B105" s="69">
        <v>24.33</v>
      </c>
      <c r="C105" s="70">
        <v>5.93</v>
      </c>
      <c r="D105" s="69" t="s">
        <v>475</v>
      </c>
      <c r="E105" s="72" t="s">
        <v>475</v>
      </c>
    </row>
    <row r="106" spans="1:5">
      <c r="A106" s="80">
        <v>8</v>
      </c>
      <c r="B106" s="69">
        <v>25.52</v>
      </c>
      <c r="C106" s="70">
        <v>4.3</v>
      </c>
      <c r="D106" s="69" t="s">
        <v>475</v>
      </c>
      <c r="E106" s="72" t="s">
        <v>475</v>
      </c>
    </row>
    <row r="107" spans="1:5">
      <c r="A107" s="80">
        <v>9</v>
      </c>
      <c r="B107" s="69">
        <v>21.51</v>
      </c>
      <c r="C107" s="70">
        <v>4.37</v>
      </c>
      <c r="D107" s="69" t="s">
        <v>475</v>
      </c>
      <c r="E107" s="72" t="s">
        <v>475</v>
      </c>
    </row>
    <row r="108" spans="1:5">
      <c r="A108" s="80" t="s">
        <v>360</v>
      </c>
      <c r="B108" s="69">
        <v>23.94</v>
      </c>
      <c r="C108" s="70">
        <v>8.32</v>
      </c>
      <c r="D108" s="69" t="s">
        <v>258</v>
      </c>
      <c r="E108" s="72" t="s">
        <v>475</v>
      </c>
    </row>
    <row r="109" spans="1:5">
      <c r="A109" s="20"/>
      <c r="B109" s="75"/>
      <c r="C109" s="49"/>
      <c r="D109" s="75"/>
      <c r="E109" s="76"/>
    </row>
    <row r="110" spans="1:5">
      <c r="A110" s="73" t="s">
        <v>102</v>
      </c>
      <c r="B110" s="75"/>
      <c r="C110" s="49"/>
      <c r="D110" s="75"/>
      <c r="E110" s="76"/>
    </row>
    <row r="111" spans="1:5">
      <c r="A111" s="81" t="s">
        <v>555</v>
      </c>
      <c r="B111" s="69">
        <v>26.39</v>
      </c>
      <c r="C111" s="70">
        <v>11.16</v>
      </c>
      <c r="D111" s="69" t="s">
        <v>256</v>
      </c>
      <c r="E111" s="72" t="s">
        <v>475</v>
      </c>
    </row>
    <row r="112" spans="1:5">
      <c r="A112" s="81" t="s">
        <v>556</v>
      </c>
      <c r="B112" s="69">
        <v>25.37</v>
      </c>
      <c r="C112" s="70">
        <v>2.35</v>
      </c>
      <c r="D112" s="69" t="s">
        <v>475</v>
      </c>
      <c r="E112" s="72" t="s">
        <v>475</v>
      </c>
    </row>
    <row r="113" spans="1:5">
      <c r="A113" s="20"/>
      <c r="B113" s="75"/>
      <c r="C113" s="49"/>
      <c r="D113" s="75"/>
      <c r="E113" s="76"/>
    </row>
    <row r="114" spans="1:5">
      <c r="A114" s="73" t="s">
        <v>103</v>
      </c>
      <c r="B114" s="75"/>
      <c r="C114" s="49"/>
      <c r="D114" s="75"/>
      <c r="E114" s="76"/>
    </row>
    <row r="115" spans="1:5">
      <c r="A115" s="81" t="s">
        <v>104</v>
      </c>
      <c r="B115" s="69">
        <v>24.86</v>
      </c>
      <c r="C115" s="70">
        <v>2.13</v>
      </c>
      <c r="D115" s="69" t="s">
        <v>475</v>
      </c>
      <c r="E115" s="72" t="s">
        <v>475</v>
      </c>
    </row>
    <row r="116" spans="1:5">
      <c r="A116" s="81" t="s">
        <v>105</v>
      </c>
      <c r="B116" s="69">
        <v>25.23</v>
      </c>
      <c r="C116" s="70">
        <v>7.26</v>
      </c>
      <c r="D116" s="69" t="s">
        <v>475</v>
      </c>
      <c r="E116" s="72" t="s">
        <v>475</v>
      </c>
    </row>
    <row r="117" spans="1:5">
      <c r="A117" s="81" t="s">
        <v>106</v>
      </c>
      <c r="B117" s="69">
        <v>31.62</v>
      </c>
      <c r="C117" s="70">
        <v>19.22</v>
      </c>
      <c r="D117" s="69" t="s">
        <v>256</v>
      </c>
      <c r="E117" s="72" t="s">
        <v>475</v>
      </c>
    </row>
    <row r="118" spans="1:5">
      <c r="A118" s="20"/>
      <c r="B118" s="75"/>
      <c r="C118" s="49"/>
      <c r="D118" s="75"/>
      <c r="E118" s="76"/>
    </row>
    <row r="119" spans="1:5">
      <c r="A119" s="73" t="s">
        <v>107</v>
      </c>
      <c r="B119" s="75"/>
      <c r="C119" s="49"/>
      <c r="D119" s="75"/>
      <c r="E119" s="76"/>
    </row>
    <row r="120" spans="1:5">
      <c r="A120" s="20" t="s">
        <v>361</v>
      </c>
      <c r="B120" s="69">
        <v>28.62</v>
      </c>
      <c r="C120" s="70">
        <v>4.71</v>
      </c>
      <c r="D120" s="69" t="s">
        <v>475</v>
      </c>
      <c r="E120" s="72" t="s">
        <v>475</v>
      </c>
    </row>
    <row r="121" spans="1:5">
      <c r="A121" s="20" t="s">
        <v>109</v>
      </c>
      <c r="B121" s="69">
        <v>36.03</v>
      </c>
      <c r="C121" s="70">
        <v>8.9499999999999993</v>
      </c>
      <c r="D121" s="69" t="s">
        <v>475</v>
      </c>
      <c r="E121" s="72" t="s">
        <v>475</v>
      </c>
    </row>
    <row r="122" spans="1:5">
      <c r="A122" s="20" t="s">
        <v>110</v>
      </c>
      <c r="B122" s="69">
        <v>25.41</v>
      </c>
      <c r="C122" s="70">
        <v>11.26</v>
      </c>
      <c r="D122" s="69" t="s">
        <v>256</v>
      </c>
      <c r="E122" s="72" t="s">
        <v>475</v>
      </c>
    </row>
    <row r="123" spans="1:5">
      <c r="A123" s="20" t="s">
        <v>111</v>
      </c>
      <c r="B123" s="69">
        <v>23.81</v>
      </c>
      <c r="C123" s="70">
        <v>4.93</v>
      </c>
      <c r="D123" s="69" t="s">
        <v>475</v>
      </c>
      <c r="E123" s="72" t="s">
        <v>475</v>
      </c>
    </row>
    <row r="124" spans="1:5">
      <c r="A124" s="20" t="s">
        <v>112</v>
      </c>
      <c r="B124" s="69">
        <v>18.68</v>
      </c>
      <c r="C124" s="70">
        <v>8.11</v>
      </c>
      <c r="D124" s="69" t="s">
        <v>258</v>
      </c>
      <c r="E124" s="72" t="s">
        <v>475</v>
      </c>
    </row>
    <row r="125" spans="1:5">
      <c r="A125" s="20" t="s">
        <v>113</v>
      </c>
      <c r="B125" s="69">
        <v>26.43</v>
      </c>
      <c r="C125" s="70">
        <v>6.57</v>
      </c>
      <c r="D125" s="69" t="s">
        <v>475</v>
      </c>
      <c r="E125" s="72" t="s">
        <v>475</v>
      </c>
    </row>
    <row r="126" spans="1:5">
      <c r="A126" s="20" t="s">
        <v>114</v>
      </c>
      <c r="B126" s="69">
        <v>18.14</v>
      </c>
      <c r="C126" s="70">
        <v>12.86</v>
      </c>
      <c r="D126" s="69" t="s">
        <v>256</v>
      </c>
      <c r="E126" s="72" t="s">
        <v>475</v>
      </c>
    </row>
    <row r="127" spans="1:5">
      <c r="A127" s="20" t="s">
        <v>115</v>
      </c>
      <c r="B127" s="69">
        <v>19.559999999999999</v>
      </c>
      <c r="C127" s="70">
        <v>9.4700000000000006</v>
      </c>
      <c r="D127" s="69" t="s">
        <v>258</v>
      </c>
      <c r="E127" s="72" t="s">
        <v>475</v>
      </c>
    </row>
    <row r="128" spans="1:5">
      <c r="A128" s="20" t="s">
        <v>478</v>
      </c>
      <c r="B128" s="69">
        <v>18.920000000000002</v>
      </c>
      <c r="C128" s="70">
        <v>4.84</v>
      </c>
      <c r="D128" s="69" t="s">
        <v>258</v>
      </c>
      <c r="E128" s="72" t="s">
        <v>475</v>
      </c>
    </row>
    <row r="129" spans="1:5">
      <c r="A129" s="20"/>
      <c r="B129" s="75"/>
      <c r="C129" s="49"/>
      <c r="D129" s="75"/>
      <c r="E129" s="76"/>
    </row>
    <row r="130" spans="1:5">
      <c r="A130" s="73" t="s">
        <v>116</v>
      </c>
      <c r="B130" s="75"/>
      <c r="C130" s="49"/>
      <c r="D130" s="75"/>
      <c r="E130" s="76"/>
    </row>
    <row r="131" spans="1:5">
      <c r="A131" s="20" t="s">
        <v>361</v>
      </c>
      <c r="B131" s="69">
        <v>28.62</v>
      </c>
      <c r="C131" s="70">
        <v>4.71</v>
      </c>
      <c r="D131" s="69" t="s">
        <v>475</v>
      </c>
      <c r="E131" s="72" t="s">
        <v>475</v>
      </c>
    </row>
    <row r="132" spans="1:5">
      <c r="A132" s="20" t="s">
        <v>362</v>
      </c>
      <c r="B132" s="69">
        <v>24.22</v>
      </c>
      <c r="C132" s="70">
        <v>3.81</v>
      </c>
      <c r="D132" s="69" t="s">
        <v>475</v>
      </c>
      <c r="E132" s="72" t="s">
        <v>475</v>
      </c>
    </row>
    <row r="133" spans="1:5">
      <c r="A133" s="20" t="s">
        <v>363</v>
      </c>
      <c r="B133" s="69">
        <v>24.15</v>
      </c>
      <c r="C133" s="70">
        <v>3.08</v>
      </c>
      <c r="D133" s="69" t="s">
        <v>475</v>
      </c>
      <c r="E133" s="72" t="s">
        <v>475</v>
      </c>
    </row>
    <row r="134" spans="1:5">
      <c r="A134" s="20" t="s">
        <v>364</v>
      </c>
      <c r="B134" s="69">
        <v>25.82</v>
      </c>
      <c r="C134" s="70">
        <v>9.52</v>
      </c>
      <c r="D134" s="69" t="s">
        <v>258</v>
      </c>
      <c r="E134" s="72" t="s">
        <v>475</v>
      </c>
    </row>
    <row r="135" spans="1:5">
      <c r="A135" s="20" t="s">
        <v>365</v>
      </c>
      <c r="B135" s="69">
        <v>25.04</v>
      </c>
      <c r="C135" s="70">
        <v>5.57</v>
      </c>
      <c r="D135" s="69" t="s">
        <v>475</v>
      </c>
      <c r="E135" s="72" t="s">
        <v>475</v>
      </c>
    </row>
    <row r="136" spans="1:5">
      <c r="A136" s="20"/>
      <c r="B136" s="75"/>
      <c r="C136" s="49"/>
      <c r="D136" s="75"/>
      <c r="E136" s="76"/>
    </row>
    <row r="137" spans="1:5">
      <c r="A137" s="73" t="s">
        <v>121</v>
      </c>
      <c r="B137" s="75"/>
      <c r="C137" s="49"/>
      <c r="D137" s="75"/>
      <c r="E137" s="76"/>
    </row>
    <row r="138" spans="1:5">
      <c r="A138" s="20" t="s">
        <v>366</v>
      </c>
      <c r="B138" s="69">
        <v>23.62</v>
      </c>
      <c r="C138" s="70">
        <v>1.72</v>
      </c>
      <c r="D138" s="69" t="s">
        <v>475</v>
      </c>
      <c r="E138" s="72" t="s">
        <v>475</v>
      </c>
    </row>
    <row r="139" spans="1:5">
      <c r="A139" s="20" t="s">
        <v>367</v>
      </c>
      <c r="B139" s="69">
        <v>29.32</v>
      </c>
      <c r="C139" s="70">
        <v>7.62</v>
      </c>
      <c r="D139" s="69" t="s">
        <v>475</v>
      </c>
      <c r="E139" s="72" t="s">
        <v>475</v>
      </c>
    </row>
    <row r="140" spans="1:5">
      <c r="A140" s="80" t="s">
        <v>368</v>
      </c>
      <c r="B140" s="69">
        <v>24.55</v>
      </c>
      <c r="C140" s="70">
        <v>5.94</v>
      </c>
      <c r="D140" s="69" t="s">
        <v>258</v>
      </c>
      <c r="E140" s="72" t="s">
        <v>475</v>
      </c>
    </row>
    <row r="141" spans="1:5">
      <c r="A141" s="80" t="s">
        <v>369</v>
      </c>
      <c r="B141" s="69" t="s">
        <v>260</v>
      </c>
      <c r="C141" s="70" t="s">
        <v>260</v>
      </c>
      <c r="D141" s="69" t="s">
        <v>475</v>
      </c>
      <c r="E141" s="72" t="s">
        <v>475</v>
      </c>
    </row>
    <row r="142" spans="1:5">
      <c r="A142" s="80" t="s">
        <v>370</v>
      </c>
      <c r="B142" s="69" t="s">
        <v>260</v>
      </c>
      <c r="C142" s="70" t="s">
        <v>260</v>
      </c>
      <c r="D142" s="69" t="s">
        <v>475</v>
      </c>
      <c r="E142" s="72" t="s">
        <v>475</v>
      </c>
    </row>
    <row r="143" spans="1:5">
      <c r="A143" s="20"/>
      <c r="B143" s="69"/>
      <c r="C143" s="70"/>
      <c r="D143" s="69"/>
      <c r="E143" s="72"/>
    </row>
    <row r="144" spans="1:5">
      <c r="A144" s="73" t="s">
        <v>127</v>
      </c>
      <c r="B144" s="69"/>
      <c r="C144" s="70"/>
      <c r="D144" s="69"/>
      <c r="E144" s="72"/>
    </row>
    <row r="145" spans="1:5">
      <c r="A145" s="81" t="s">
        <v>128</v>
      </c>
      <c r="B145" s="69">
        <v>19.399999999999999</v>
      </c>
      <c r="C145" s="70">
        <v>4.9000000000000004</v>
      </c>
      <c r="D145" s="69" t="s">
        <v>475</v>
      </c>
      <c r="E145" s="72" t="s">
        <v>475</v>
      </c>
    </row>
    <row r="146" spans="1:5">
      <c r="A146" s="81" t="s">
        <v>129</v>
      </c>
      <c r="B146" s="69">
        <v>28.56</v>
      </c>
      <c r="C146" s="70">
        <v>8.16</v>
      </c>
      <c r="D146" s="69" t="s">
        <v>475</v>
      </c>
      <c r="E146" s="72" t="s">
        <v>475</v>
      </c>
    </row>
    <row r="147" spans="1:5">
      <c r="A147" s="81" t="s">
        <v>130</v>
      </c>
      <c r="B147" s="69">
        <v>24.46</v>
      </c>
      <c r="C147" s="70">
        <v>7.06</v>
      </c>
      <c r="D147" s="69" t="s">
        <v>258</v>
      </c>
      <c r="E147" s="72" t="s">
        <v>475</v>
      </c>
    </row>
    <row r="148" spans="1:5">
      <c r="A148" s="81" t="s">
        <v>131</v>
      </c>
      <c r="B148" s="69">
        <v>24.46</v>
      </c>
      <c r="C148" s="70">
        <v>7.06</v>
      </c>
      <c r="D148" s="69" t="s">
        <v>258</v>
      </c>
      <c r="E148" s="72" t="s">
        <v>475</v>
      </c>
    </row>
    <row r="149" spans="1:5">
      <c r="A149" s="81" t="s">
        <v>132</v>
      </c>
      <c r="B149" s="69">
        <v>25.66</v>
      </c>
      <c r="C149" s="70">
        <v>7.62</v>
      </c>
      <c r="D149" s="69" t="s">
        <v>258</v>
      </c>
      <c r="E149" s="72" t="s">
        <v>475</v>
      </c>
    </row>
    <row r="150" spans="1:5">
      <c r="A150" s="81" t="s">
        <v>133</v>
      </c>
      <c r="B150" s="69">
        <v>26.4</v>
      </c>
      <c r="C150" s="70">
        <v>5.2</v>
      </c>
      <c r="D150" s="69" t="s">
        <v>475</v>
      </c>
      <c r="E150" s="72" t="s">
        <v>475</v>
      </c>
    </row>
    <row r="151" spans="1:5">
      <c r="A151" s="81" t="s">
        <v>134</v>
      </c>
      <c r="B151" s="69">
        <v>25.31</v>
      </c>
      <c r="C151" s="70">
        <v>5.68</v>
      </c>
      <c r="D151" s="69" t="s">
        <v>475</v>
      </c>
      <c r="E151" s="72" t="s">
        <v>475</v>
      </c>
    </row>
    <row r="152" spans="1:5">
      <c r="A152" s="81" t="s">
        <v>135</v>
      </c>
      <c r="B152" s="69">
        <v>27.19</v>
      </c>
      <c r="C152" s="70">
        <v>11.99</v>
      </c>
      <c r="D152" s="69" t="s">
        <v>256</v>
      </c>
      <c r="E152" s="72" t="s">
        <v>475</v>
      </c>
    </row>
    <row r="153" spans="1:5">
      <c r="A153" s="81" t="s">
        <v>136</v>
      </c>
      <c r="B153" s="69">
        <v>25.58</v>
      </c>
      <c r="C153" s="70">
        <v>13.51</v>
      </c>
      <c r="D153" s="69" t="s">
        <v>256</v>
      </c>
      <c r="E153" s="72" t="s">
        <v>475</v>
      </c>
    </row>
    <row r="154" spans="1:5">
      <c r="A154" s="81" t="s">
        <v>137</v>
      </c>
      <c r="B154" s="69">
        <v>24.47</v>
      </c>
      <c r="C154" s="70">
        <v>15.09</v>
      </c>
      <c r="D154" s="69" t="s">
        <v>256</v>
      </c>
      <c r="E154" s="72" t="s">
        <v>475</v>
      </c>
    </row>
    <row r="155" spans="1:5">
      <c r="A155" s="20"/>
      <c r="B155" s="75"/>
      <c r="C155" s="49"/>
      <c r="D155" s="75"/>
      <c r="E155" s="76"/>
    </row>
    <row r="156" spans="1:5">
      <c r="A156" s="73" t="s">
        <v>138</v>
      </c>
      <c r="B156" s="75"/>
      <c r="C156" s="49"/>
      <c r="D156" s="75"/>
      <c r="E156" s="76"/>
    </row>
    <row r="157" spans="1:5">
      <c r="A157" s="81" t="s">
        <v>128</v>
      </c>
      <c r="B157" s="69">
        <v>22</v>
      </c>
      <c r="C157" s="70">
        <v>5.91</v>
      </c>
      <c r="D157" s="69" t="s">
        <v>258</v>
      </c>
      <c r="E157" s="72" t="s">
        <v>475</v>
      </c>
    </row>
    <row r="158" spans="1:5">
      <c r="A158" s="81" t="s">
        <v>129</v>
      </c>
      <c r="B158" s="69">
        <v>32.880000000000003</v>
      </c>
      <c r="C158" s="70">
        <v>8.4700000000000006</v>
      </c>
      <c r="D158" s="69" t="s">
        <v>258</v>
      </c>
      <c r="E158" s="72" t="s">
        <v>475</v>
      </c>
    </row>
    <row r="159" spans="1:5">
      <c r="A159" s="81" t="s">
        <v>130</v>
      </c>
      <c r="B159" s="69">
        <v>33.31</v>
      </c>
      <c r="C159" s="70">
        <v>12.21</v>
      </c>
      <c r="D159" s="69" t="s">
        <v>256</v>
      </c>
      <c r="E159" s="72" t="s">
        <v>475</v>
      </c>
    </row>
    <row r="160" spans="1:5">
      <c r="A160" s="81" t="s">
        <v>131</v>
      </c>
      <c r="B160" s="69">
        <v>25.36</v>
      </c>
      <c r="C160" s="70">
        <v>11.36</v>
      </c>
      <c r="D160" s="69" t="s">
        <v>256</v>
      </c>
      <c r="E160" s="72" t="s">
        <v>475</v>
      </c>
    </row>
    <row r="161" spans="1:5">
      <c r="A161" s="81" t="s">
        <v>132</v>
      </c>
      <c r="B161" s="69">
        <v>21.84</v>
      </c>
      <c r="C161" s="70">
        <v>7.68</v>
      </c>
      <c r="D161" s="69" t="s">
        <v>258</v>
      </c>
      <c r="E161" s="72" t="s">
        <v>475</v>
      </c>
    </row>
    <row r="162" spans="1:5">
      <c r="A162" s="81" t="s">
        <v>133</v>
      </c>
      <c r="B162" s="69">
        <v>28.45</v>
      </c>
      <c r="C162" s="70">
        <v>6.24</v>
      </c>
      <c r="D162" s="69" t="s">
        <v>475</v>
      </c>
      <c r="E162" s="72" t="s">
        <v>475</v>
      </c>
    </row>
    <row r="163" spans="1:5">
      <c r="A163" s="81" t="s">
        <v>134</v>
      </c>
      <c r="B163" s="69">
        <v>23.13</v>
      </c>
      <c r="C163" s="70">
        <v>8.08</v>
      </c>
      <c r="D163" s="69" t="s">
        <v>258</v>
      </c>
      <c r="E163" s="72" t="s">
        <v>475</v>
      </c>
    </row>
    <row r="164" spans="1:5">
      <c r="A164" s="81" t="s">
        <v>135</v>
      </c>
      <c r="B164" s="69">
        <v>25.4</v>
      </c>
      <c r="C164" s="70">
        <v>8.99</v>
      </c>
      <c r="D164" s="69" t="s">
        <v>258</v>
      </c>
      <c r="E164" s="72" t="s">
        <v>475</v>
      </c>
    </row>
    <row r="165" spans="1:5">
      <c r="A165" s="81" t="s">
        <v>136</v>
      </c>
      <c r="B165" s="69">
        <v>24.45</v>
      </c>
      <c r="C165" s="70">
        <v>5.9</v>
      </c>
      <c r="D165" s="69" t="s">
        <v>475</v>
      </c>
      <c r="E165" s="72" t="s">
        <v>475</v>
      </c>
    </row>
    <row r="166" spans="1:5">
      <c r="A166" s="81" t="s">
        <v>137</v>
      </c>
      <c r="B166" s="69">
        <v>21.63</v>
      </c>
      <c r="C166" s="70">
        <v>4.7300000000000004</v>
      </c>
      <c r="D166" s="69" t="s">
        <v>475</v>
      </c>
      <c r="E166" s="72" t="s">
        <v>475</v>
      </c>
    </row>
    <row r="167" spans="1:5">
      <c r="A167" s="20"/>
      <c r="B167" s="69"/>
      <c r="C167" s="70"/>
      <c r="D167" s="69"/>
      <c r="E167" s="72"/>
    </row>
    <row r="168" spans="1:5" ht="25.5">
      <c r="A168" s="82" t="s">
        <v>139</v>
      </c>
      <c r="B168" s="75"/>
      <c r="C168" s="49"/>
      <c r="D168" s="75"/>
      <c r="E168" s="76"/>
    </row>
    <row r="169" spans="1:5">
      <c r="A169" s="20" t="s">
        <v>140</v>
      </c>
      <c r="B169" s="69">
        <v>25.71</v>
      </c>
      <c r="C169" s="70">
        <v>4.8</v>
      </c>
      <c r="D169" s="69" t="s">
        <v>475</v>
      </c>
      <c r="E169" s="72" t="s">
        <v>475</v>
      </c>
    </row>
    <row r="170" spans="1:5">
      <c r="A170" s="20" t="s">
        <v>141</v>
      </c>
      <c r="B170" s="69">
        <v>22.75</v>
      </c>
      <c r="C170" s="70">
        <v>3.74</v>
      </c>
      <c r="D170" s="69" t="s">
        <v>475</v>
      </c>
      <c r="E170" s="72" t="s">
        <v>475</v>
      </c>
    </row>
    <row r="171" spans="1:5">
      <c r="A171" s="20" t="s">
        <v>142</v>
      </c>
      <c r="B171" s="69">
        <v>24.04</v>
      </c>
      <c r="C171" s="70">
        <v>10.33</v>
      </c>
      <c r="D171" s="69" t="s">
        <v>256</v>
      </c>
      <c r="E171" s="72" t="s">
        <v>475</v>
      </c>
    </row>
    <row r="172" spans="1:5">
      <c r="A172" s="20" t="s">
        <v>143</v>
      </c>
      <c r="B172" s="69">
        <v>22.25</v>
      </c>
      <c r="C172" s="70">
        <v>3.59</v>
      </c>
      <c r="D172" s="69" t="s">
        <v>475</v>
      </c>
      <c r="E172" s="72" t="s">
        <v>475</v>
      </c>
    </row>
    <row r="173" spans="1:5">
      <c r="A173" s="20" t="s">
        <v>144</v>
      </c>
      <c r="B173" s="69">
        <v>30.8</v>
      </c>
      <c r="C173" s="70">
        <v>5.03</v>
      </c>
      <c r="D173" s="69" t="s">
        <v>475</v>
      </c>
      <c r="E173" s="72" t="s">
        <v>475</v>
      </c>
    </row>
    <row r="174" spans="1:5">
      <c r="A174" s="20"/>
      <c r="B174" s="75"/>
      <c r="C174" s="49"/>
      <c r="D174" s="75"/>
      <c r="E174" s="76"/>
    </row>
    <row r="175" spans="1:5" ht="34.15" customHeight="1">
      <c r="A175" s="82" t="s">
        <v>145</v>
      </c>
      <c r="B175" s="83"/>
      <c r="C175" s="84"/>
      <c r="D175" s="83"/>
      <c r="E175" s="76"/>
    </row>
    <row r="176" spans="1:5">
      <c r="A176" s="20" t="s">
        <v>146</v>
      </c>
      <c r="B176" s="69">
        <v>24.5</v>
      </c>
      <c r="C176" s="70">
        <v>2.87</v>
      </c>
      <c r="D176" s="69" t="s">
        <v>475</v>
      </c>
      <c r="E176" s="72" t="s">
        <v>475</v>
      </c>
    </row>
    <row r="177" spans="1:5">
      <c r="A177" s="20" t="s">
        <v>147</v>
      </c>
      <c r="B177" s="69">
        <v>28.01</v>
      </c>
      <c r="C177" s="70">
        <v>3.46</v>
      </c>
      <c r="D177" s="69" t="s">
        <v>475</v>
      </c>
      <c r="E177" s="72" t="s">
        <v>475</v>
      </c>
    </row>
    <row r="178" spans="1:5">
      <c r="A178" s="20"/>
      <c r="B178" s="75"/>
      <c r="C178" s="49"/>
      <c r="D178" s="75"/>
      <c r="E178" s="76"/>
    </row>
    <row r="179" spans="1:5">
      <c r="A179" s="73" t="s">
        <v>148</v>
      </c>
      <c r="B179" s="75"/>
      <c r="C179" s="49"/>
      <c r="D179" s="75"/>
      <c r="E179" s="76"/>
    </row>
    <row r="180" spans="1:5">
      <c r="A180" s="20" t="s">
        <v>149</v>
      </c>
      <c r="B180" s="69">
        <v>24.71</v>
      </c>
      <c r="C180" s="70">
        <v>2.8</v>
      </c>
      <c r="D180" s="69" t="s">
        <v>475</v>
      </c>
      <c r="E180" s="72" t="s">
        <v>475</v>
      </c>
    </row>
    <row r="181" spans="1:5">
      <c r="A181" s="20" t="s">
        <v>150</v>
      </c>
      <c r="B181" s="69">
        <v>29.4</v>
      </c>
      <c r="C181" s="70">
        <v>18.850000000000001</v>
      </c>
      <c r="D181" s="69" t="s">
        <v>256</v>
      </c>
      <c r="E181" s="72" t="s">
        <v>475</v>
      </c>
    </row>
    <row r="182" spans="1:5">
      <c r="A182" s="20" t="s">
        <v>151</v>
      </c>
      <c r="B182" s="69">
        <v>24.99</v>
      </c>
      <c r="C182" s="70">
        <v>7.73</v>
      </c>
      <c r="D182" s="69" t="s">
        <v>475</v>
      </c>
      <c r="E182" s="72" t="s">
        <v>475</v>
      </c>
    </row>
    <row r="183" spans="1:5">
      <c r="A183" s="20" t="s">
        <v>152</v>
      </c>
      <c r="B183" s="69">
        <v>36.22</v>
      </c>
      <c r="C183" s="70">
        <v>11.19</v>
      </c>
      <c r="D183" s="69" t="s">
        <v>256</v>
      </c>
      <c r="E183" s="72" t="s">
        <v>475</v>
      </c>
    </row>
    <row r="184" spans="1:5">
      <c r="A184" s="20" t="s">
        <v>153</v>
      </c>
      <c r="B184" s="69">
        <v>14.28</v>
      </c>
      <c r="C184" s="70">
        <v>7.41</v>
      </c>
      <c r="D184" s="69" t="s">
        <v>258</v>
      </c>
      <c r="E184" s="72" t="s">
        <v>264</v>
      </c>
    </row>
    <row r="185" spans="1:5">
      <c r="A185" s="20" t="s">
        <v>154</v>
      </c>
      <c r="B185" s="69">
        <v>28.95</v>
      </c>
      <c r="C185" s="70">
        <v>6.97</v>
      </c>
      <c r="D185" s="69" t="s">
        <v>258</v>
      </c>
      <c r="E185" s="72" t="s">
        <v>475</v>
      </c>
    </row>
    <row r="186" spans="1:5">
      <c r="A186" s="20" t="s">
        <v>155</v>
      </c>
      <c r="B186" s="69">
        <v>26.91</v>
      </c>
      <c r="C186" s="70">
        <v>7.37</v>
      </c>
      <c r="D186" s="69" t="s">
        <v>258</v>
      </c>
      <c r="E186" s="72" t="s">
        <v>475</v>
      </c>
    </row>
    <row r="187" spans="1:5">
      <c r="A187" s="20"/>
      <c r="B187" s="69"/>
      <c r="C187" s="70"/>
      <c r="D187" s="69"/>
      <c r="E187" s="72"/>
    </row>
    <row r="188" spans="1:5">
      <c r="A188" s="85" t="s">
        <v>372</v>
      </c>
      <c r="B188" s="69"/>
      <c r="C188" s="70"/>
      <c r="D188" s="69"/>
      <c r="E188" s="72"/>
    </row>
    <row r="189" spans="1:5">
      <c r="A189" s="86" t="s">
        <v>371</v>
      </c>
      <c r="B189" s="69">
        <v>12.49</v>
      </c>
      <c r="C189" s="70">
        <v>5.87</v>
      </c>
      <c r="D189" s="69" t="s">
        <v>258</v>
      </c>
      <c r="E189" s="72" t="s">
        <v>264</v>
      </c>
    </row>
    <row r="190" spans="1:5">
      <c r="A190" s="86">
        <v>1</v>
      </c>
      <c r="B190" s="69">
        <v>6.02</v>
      </c>
      <c r="C190" s="70">
        <v>2.56</v>
      </c>
      <c r="D190" s="69" t="s">
        <v>258</v>
      </c>
      <c r="E190" s="72" t="s">
        <v>264</v>
      </c>
    </row>
    <row r="191" spans="1:5">
      <c r="A191" s="86">
        <v>2</v>
      </c>
      <c r="B191" s="69" t="s">
        <v>262</v>
      </c>
      <c r="C191" s="70" t="s">
        <v>262</v>
      </c>
      <c r="D191" s="69" t="s">
        <v>475</v>
      </c>
      <c r="E191" s="72" t="s">
        <v>475</v>
      </c>
    </row>
    <row r="192" spans="1:5">
      <c r="A192" s="86">
        <v>3</v>
      </c>
      <c r="B192" s="69">
        <v>16.739999999999998</v>
      </c>
      <c r="C192" s="70">
        <v>4.1100000000000003</v>
      </c>
      <c r="D192" s="69" t="s">
        <v>475</v>
      </c>
      <c r="E192" s="72" t="s">
        <v>264</v>
      </c>
    </row>
    <row r="193" spans="1:5">
      <c r="A193" s="86">
        <v>4</v>
      </c>
      <c r="B193" s="69">
        <v>21.35</v>
      </c>
      <c r="C193" s="70">
        <v>5.29</v>
      </c>
      <c r="D193" s="69" t="s">
        <v>475</v>
      </c>
      <c r="E193" s="72" t="s">
        <v>475</v>
      </c>
    </row>
    <row r="194" spans="1:5">
      <c r="A194" s="86">
        <v>5</v>
      </c>
      <c r="B194" s="69">
        <v>25.56</v>
      </c>
      <c r="C194" s="70">
        <v>5.82</v>
      </c>
      <c r="D194" s="69" t="s">
        <v>475</v>
      </c>
      <c r="E194" s="72" t="s">
        <v>475</v>
      </c>
    </row>
    <row r="195" spans="1:5">
      <c r="A195" s="86">
        <v>6</v>
      </c>
      <c r="B195" s="69">
        <v>23.44</v>
      </c>
      <c r="C195" s="70">
        <v>3.18</v>
      </c>
      <c r="D195" s="69" t="s">
        <v>475</v>
      </c>
      <c r="E195" s="72" t="s">
        <v>475</v>
      </c>
    </row>
    <row r="196" spans="1:5">
      <c r="A196" s="86">
        <v>7</v>
      </c>
      <c r="B196" s="69">
        <v>33.520000000000003</v>
      </c>
      <c r="C196" s="70">
        <v>12.96</v>
      </c>
      <c r="D196" s="69" t="s">
        <v>256</v>
      </c>
      <c r="E196" s="72" t="s">
        <v>475</v>
      </c>
    </row>
    <row r="197" spans="1:5">
      <c r="A197" s="86">
        <v>8</v>
      </c>
      <c r="B197" s="69">
        <v>34.39</v>
      </c>
      <c r="C197" s="70">
        <v>5.23</v>
      </c>
      <c r="D197" s="69" t="s">
        <v>475</v>
      </c>
      <c r="E197" s="72" t="s">
        <v>264</v>
      </c>
    </row>
    <row r="198" spans="1:5">
      <c r="A198" s="86">
        <v>9</v>
      </c>
      <c r="B198" s="69">
        <v>42.28</v>
      </c>
      <c r="C198" s="70">
        <v>10.32</v>
      </c>
      <c r="D198" s="69" t="s">
        <v>256</v>
      </c>
      <c r="E198" s="72" t="s">
        <v>264</v>
      </c>
    </row>
    <row r="199" spans="1:5">
      <c r="A199" s="86" t="s">
        <v>373</v>
      </c>
      <c r="B199" s="69">
        <v>42.75</v>
      </c>
      <c r="C199" s="70">
        <v>7.96</v>
      </c>
      <c r="D199" s="69" t="s">
        <v>475</v>
      </c>
      <c r="E199" s="72" t="s">
        <v>264</v>
      </c>
    </row>
    <row r="200" spans="1:5">
      <c r="A200" s="86"/>
      <c r="B200" s="69"/>
      <c r="C200" s="70"/>
      <c r="D200" s="69"/>
      <c r="E200" s="72"/>
    </row>
    <row r="201" spans="1:5">
      <c r="A201" s="85" t="s">
        <v>374</v>
      </c>
      <c r="B201" s="69"/>
      <c r="C201" s="70"/>
      <c r="D201" s="69"/>
      <c r="E201" s="72"/>
    </row>
    <row r="202" spans="1:5">
      <c r="A202" s="87" t="s">
        <v>160</v>
      </c>
      <c r="B202" s="69">
        <v>32.42</v>
      </c>
      <c r="C202" s="70">
        <v>2.9</v>
      </c>
      <c r="D202" s="69" t="s">
        <v>475</v>
      </c>
      <c r="E202" s="72" t="s">
        <v>264</v>
      </c>
    </row>
    <row r="203" spans="1:5">
      <c r="A203" s="87" t="s">
        <v>326</v>
      </c>
      <c r="B203" s="69">
        <v>14.59</v>
      </c>
      <c r="C203" s="70">
        <v>7.54</v>
      </c>
      <c r="D203" s="69" t="s">
        <v>258</v>
      </c>
      <c r="E203" s="72" t="s">
        <v>264</v>
      </c>
    </row>
    <row r="204" spans="1:5">
      <c r="A204" s="87" t="s">
        <v>327</v>
      </c>
      <c r="B204" s="69">
        <v>8.32</v>
      </c>
      <c r="C204" s="70">
        <v>4.09</v>
      </c>
      <c r="D204" s="69" t="s">
        <v>258</v>
      </c>
      <c r="E204" s="72" t="s">
        <v>264</v>
      </c>
    </row>
    <row r="205" spans="1:5">
      <c r="A205" s="87" t="s">
        <v>161</v>
      </c>
      <c r="B205" s="69">
        <v>12.11</v>
      </c>
      <c r="C205" s="70">
        <v>4.8099999999999996</v>
      </c>
      <c r="D205" s="69" t="s">
        <v>258</v>
      </c>
      <c r="E205" s="72" t="s">
        <v>264</v>
      </c>
    </row>
    <row r="206" spans="1:5">
      <c r="A206" s="87"/>
      <c r="B206" s="69"/>
      <c r="C206" s="70"/>
      <c r="D206" s="69"/>
      <c r="E206" s="72"/>
    </row>
    <row r="207" spans="1:5">
      <c r="A207" s="85" t="s">
        <v>415</v>
      </c>
      <c r="B207" s="69"/>
      <c r="C207" s="70"/>
      <c r="D207" s="69"/>
      <c r="E207" s="72"/>
    </row>
    <row r="208" spans="1:5">
      <c r="A208" s="87" t="s">
        <v>416</v>
      </c>
      <c r="B208" s="69">
        <v>20.88</v>
      </c>
      <c r="C208" s="70">
        <v>5.75</v>
      </c>
      <c r="D208" s="69" t="s">
        <v>475</v>
      </c>
      <c r="E208" s="72" t="s">
        <v>475</v>
      </c>
    </row>
    <row r="209" spans="1:5">
      <c r="A209" s="87" t="s">
        <v>417</v>
      </c>
      <c r="B209" s="69">
        <v>26.22</v>
      </c>
      <c r="C209" s="70">
        <v>2.91</v>
      </c>
      <c r="D209" s="69" t="s">
        <v>475</v>
      </c>
      <c r="E209" s="72" t="s">
        <v>475</v>
      </c>
    </row>
    <row r="210" spans="1:5">
      <c r="A210" s="87" t="s">
        <v>418</v>
      </c>
      <c r="B210" s="69">
        <v>32.42</v>
      </c>
      <c r="C210" s="70">
        <v>12.75</v>
      </c>
      <c r="D210" s="69" t="s">
        <v>256</v>
      </c>
      <c r="E210" s="72" t="s">
        <v>475</v>
      </c>
    </row>
    <row r="211" spans="1:5">
      <c r="A211" s="87" t="s">
        <v>419</v>
      </c>
      <c r="B211" s="69">
        <v>15.47</v>
      </c>
      <c r="C211" s="70">
        <v>7.57</v>
      </c>
      <c r="D211" s="69" t="s">
        <v>258</v>
      </c>
      <c r="E211" s="72" t="s">
        <v>264</v>
      </c>
    </row>
    <row r="212" spans="1:5">
      <c r="A212" s="87" t="s">
        <v>420</v>
      </c>
      <c r="B212" s="69">
        <v>21.6</v>
      </c>
      <c r="C212" s="70">
        <v>12.32</v>
      </c>
      <c r="D212" s="69" t="s">
        <v>256</v>
      </c>
      <c r="E212" s="72" t="s">
        <v>475</v>
      </c>
    </row>
    <row r="213" spans="1:5">
      <c r="A213" s="87" t="s">
        <v>421</v>
      </c>
      <c r="B213" s="69">
        <v>16.22</v>
      </c>
      <c r="C213" s="70">
        <v>7.75</v>
      </c>
      <c r="D213" s="69" t="s">
        <v>258</v>
      </c>
      <c r="E213" s="72" t="s">
        <v>475</v>
      </c>
    </row>
    <row r="214" spans="1:5">
      <c r="A214" s="87" t="s">
        <v>422</v>
      </c>
      <c r="B214" s="69" t="s">
        <v>260</v>
      </c>
      <c r="C214" s="70" t="s">
        <v>260</v>
      </c>
      <c r="D214" s="69" t="s">
        <v>475</v>
      </c>
      <c r="E214" s="72" t="s">
        <v>475</v>
      </c>
    </row>
    <row r="215" spans="1:5">
      <c r="A215" s="87" t="s">
        <v>423</v>
      </c>
      <c r="B215" s="69">
        <v>30.15</v>
      </c>
      <c r="C215" s="70">
        <v>16.73</v>
      </c>
      <c r="D215" s="69" t="s">
        <v>256</v>
      </c>
      <c r="E215" s="72" t="s">
        <v>475</v>
      </c>
    </row>
    <row r="216" spans="1:5">
      <c r="A216" s="87" t="s">
        <v>424</v>
      </c>
      <c r="B216" s="69">
        <v>31.06</v>
      </c>
      <c r="C216" s="70">
        <v>11.47</v>
      </c>
      <c r="D216" s="69" t="s">
        <v>256</v>
      </c>
      <c r="E216" s="72" t="s">
        <v>475</v>
      </c>
    </row>
    <row r="217" spans="1:5">
      <c r="A217" s="87"/>
      <c r="B217" s="69"/>
      <c r="C217" s="70"/>
      <c r="D217" s="69"/>
      <c r="E217" s="72"/>
    </row>
    <row r="218" spans="1:5">
      <c r="A218" s="85" t="s">
        <v>425</v>
      </c>
      <c r="B218" s="69"/>
      <c r="C218" s="70"/>
      <c r="D218" s="69"/>
      <c r="E218" s="72"/>
    </row>
    <row r="219" spans="1:5">
      <c r="A219" s="87" t="s">
        <v>426</v>
      </c>
      <c r="B219" s="69">
        <v>34.69</v>
      </c>
      <c r="C219" s="70">
        <v>3.63</v>
      </c>
      <c r="D219" s="69" t="s">
        <v>475</v>
      </c>
      <c r="E219" s="72" t="s">
        <v>264</v>
      </c>
    </row>
    <row r="220" spans="1:5">
      <c r="A220" s="87" t="s">
        <v>427</v>
      </c>
      <c r="B220" s="69">
        <v>34.89</v>
      </c>
      <c r="C220" s="70">
        <v>6.22</v>
      </c>
      <c r="D220" s="69" t="s">
        <v>475</v>
      </c>
      <c r="E220" s="72" t="s">
        <v>264</v>
      </c>
    </row>
    <row r="221" spans="1:5">
      <c r="A221" s="87" t="s">
        <v>428</v>
      </c>
      <c r="B221" s="69">
        <v>22.99</v>
      </c>
      <c r="C221" s="70">
        <v>6.45</v>
      </c>
      <c r="D221" s="69" t="s">
        <v>475</v>
      </c>
      <c r="E221" s="72" t="s">
        <v>475</v>
      </c>
    </row>
    <row r="222" spans="1:5">
      <c r="A222" s="87" t="s">
        <v>429</v>
      </c>
      <c r="B222" s="69">
        <v>12.32</v>
      </c>
      <c r="C222" s="70">
        <v>7.04</v>
      </c>
      <c r="D222" s="69" t="s">
        <v>258</v>
      </c>
      <c r="E222" s="72" t="s">
        <v>264</v>
      </c>
    </row>
    <row r="223" spans="1:5">
      <c r="A223" s="87" t="s">
        <v>430</v>
      </c>
      <c r="B223" s="69">
        <v>9.1199999999999992</v>
      </c>
      <c r="C223" s="70">
        <v>4.74</v>
      </c>
      <c r="D223" s="69" t="s">
        <v>258</v>
      </c>
      <c r="E223" s="72" t="s">
        <v>264</v>
      </c>
    </row>
    <row r="224" spans="1:5">
      <c r="A224" s="87"/>
      <c r="B224" s="69"/>
      <c r="C224" s="70"/>
      <c r="D224" s="69"/>
      <c r="E224" s="72"/>
    </row>
    <row r="225" spans="1:55">
      <c r="A225" s="85" t="s">
        <v>339</v>
      </c>
      <c r="B225" s="69"/>
      <c r="C225" s="70"/>
      <c r="D225" s="69"/>
      <c r="E225" s="72"/>
    </row>
    <row r="226" spans="1:55">
      <c r="A226" s="87" t="s">
        <v>375</v>
      </c>
      <c r="B226" s="69">
        <v>32.31</v>
      </c>
      <c r="C226" s="70">
        <v>8.2899999999999991</v>
      </c>
      <c r="D226" s="69" t="s">
        <v>475</v>
      </c>
      <c r="E226" s="72" t="s">
        <v>475</v>
      </c>
    </row>
    <row r="227" spans="1:55">
      <c r="A227" s="224" t="s">
        <v>340</v>
      </c>
      <c r="B227" s="69">
        <v>32.78</v>
      </c>
      <c r="C227" s="70">
        <v>10.08</v>
      </c>
      <c r="D227" s="69" t="s">
        <v>256</v>
      </c>
      <c r="E227" s="72" t="s">
        <v>475</v>
      </c>
    </row>
    <row r="228" spans="1:55">
      <c r="A228" s="226" t="s">
        <v>341</v>
      </c>
      <c r="B228" s="69">
        <v>32.74</v>
      </c>
      <c r="C228" s="70">
        <v>14.48</v>
      </c>
      <c r="D228" s="69" t="s">
        <v>256</v>
      </c>
      <c r="E228" s="72" t="s">
        <v>475</v>
      </c>
    </row>
    <row r="229" spans="1:55">
      <c r="A229" s="226" t="s">
        <v>342</v>
      </c>
      <c r="B229" s="69">
        <v>32.380000000000003</v>
      </c>
      <c r="C229" s="70">
        <v>12.99</v>
      </c>
      <c r="D229" s="69" t="s">
        <v>256</v>
      </c>
      <c r="E229" s="72" t="s">
        <v>475</v>
      </c>
    </row>
    <row r="230" spans="1:55">
      <c r="A230" s="224" t="s">
        <v>343</v>
      </c>
      <c r="B230" s="69">
        <v>32.159999999999997</v>
      </c>
      <c r="C230" s="70">
        <v>11.49</v>
      </c>
      <c r="D230" s="69" t="s">
        <v>256</v>
      </c>
      <c r="E230" s="72" t="s">
        <v>475</v>
      </c>
    </row>
    <row r="231" spans="1:55">
      <c r="A231" s="86" t="s">
        <v>376</v>
      </c>
      <c r="B231" s="69">
        <v>27.33</v>
      </c>
      <c r="C231" s="70">
        <v>4.4800000000000004</v>
      </c>
      <c r="D231" s="69" t="s">
        <v>475</v>
      </c>
      <c r="E231" s="72" t="s">
        <v>475</v>
      </c>
    </row>
    <row r="232" spans="1:55">
      <c r="A232" s="224" t="s">
        <v>377</v>
      </c>
      <c r="B232" s="69">
        <v>25.42</v>
      </c>
      <c r="C232" s="70">
        <v>8.1199999999999992</v>
      </c>
      <c r="D232" s="69" t="s">
        <v>258</v>
      </c>
      <c r="E232" s="72" t="s">
        <v>475</v>
      </c>
    </row>
    <row r="233" spans="1:55">
      <c r="A233" s="225" t="s">
        <v>378</v>
      </c>
      <c r="B233" s="88">
        <v>28.51</v>
      </c>
      <c r="C233" s="89">
        <v>4.41</v>
      </c>
      <c r="D233" s="88" t="s">
        <v>475</v>
      </c>
      <c r="E233" s="90" t="s">
        <v>475</v>
      </c>
    </row>
    <row r="235" spans="1:55" s="116" customFormat="1" ht="28.9" customHeight="1">
      <c r="A235" s="435" t="s">
        <v>347</v>
      </c>
      <c r="B235" s="435"/>
      <c r="C235" s="435"/>
      <c r="D235" s="435"/>
      <c r="E235" s="435"/>
      <c r="F235" s="435"/>
      <c r="G235" s="435"/>
      <c r="H235" s="435"/>
      <c r="I235" s="435"/>
      <c r="J235" s="435"/>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0"/>
      <c r="AI235" s="220"/>
      <c r="AJ235" s="220"/>
      <c r="AK235" s="220"/>
      <c r="AL235" s="220"/>
      <c r="AM235" s="220"/>
      <c r="AN235" s="220"/>
      <c r="AO235" s="220"/>
      <c r="AP235" s="220"/>
      <c r="AQ235" s="220"/>
      <c r="AR235" s="220"/>
      <c r="AS235" s="97"/>
      <c r="AT235" s="220"/>
      <c r="AU235" s="220"/>
      <c r="AV235" s="220"/>
      <c r="AW235" s="220"/>
      <c r="AX235" s="220"/>
      <c r="AY235" s="220"/>
      <c r="AZ235" s="220"/>
      <c r="BA235" s="220"/>
      <c r="BB235" s="220"/>
      <c r="BC235" s="220"/>
    </row>
    <row r="236" spans="1:55" s="116" customFormat="1" ht="25.15" customHeight="1">
      <c r="A236" s="437" t="s">
        <v>348</v>
      </c>
      <c r="B236" s="437"/>
      <c r="C236" s="437"/>
      <c r="D236" s="437"/>
      <c r="E236" s="437"/>
      <c r="F236" s="437"/>
      <c r="G236" s="437"/>
      <c r="H236" s="437"/>
      <c r="I236" s="437"/>
      <c r="J236" s="437"/>
      <c r="K236" s="222"/>
      <c r="L236" s="222"/>
      <c r="M236" s="222"/>
      <c r="N236" s="222"/>
      <c r="O236" s="222"/>
      <c r="P236" s="222"/>
      <c r="Q236" s="222"/>
      <c r="R236" s="222"/>
      <c r="S236" s="222"/>
      <c r="T236" s="222"/>
      <c r="U236" s="222"/>
      <c r="V236" s="222"/>
      <c r="W236" s="222"/>
      <c r="X236" s="222"/>
      <c r="Y236" s="222"/>
      <c r="Z236" s="222"/>
      <c r="AA236" s="222"/>
      <c r="AB236" s="222"/>
      <c r="AC236" s="222"/>
      <c r="AD236" s="222"/>
      <c r="AE236" s="222"/>
      <c r="AF236" s="222"/>
      <c r="AG236" s="222"/>
      <c r="AH236" s="220"/>
      <c r="AI236" s="220"/>
      <c r="AJ236" s="220"/>
      <c r="AK236" s="220"/>
      <c r="AL236" s="220"/>
      <c r="AM236" s="220"/>
      <c r="AN236" s="220"/>
      <c r="AO236" s="220"/>
      <c r="AP236" s="220"/>
      <c r="AQ236" s="220"/>
      <c r="AR236" s="220"/>
      <c r="AS236" s="97"/>
      <c r="AT236" s="220"/>
      <c r="AU236" s="220"/>
      <c r="AV236" s="220"/>
      <c r="AW236" s="220"/>
      <c r="AX236" s="220"/>
      <c r="AY236" s="220"/>
      <c r="AZ236" s="220"/>
      <c r="BA236" s="220"/>
      <c r="BB236" s="220"/>
      <c r="BC236" s="220"/>
    </row>
    <row r="237" spans="1:55" s="116" customFormat="1" ht="27" customHeight="1">
      <c r="A237" s="435" t="s">
        <v>349</v>
      </c>
      <c r="B237" s="435"/>
      <c r="C237" s="435"/>
      <c r="D237" s="435"/>
      <c r="E237" s="435"/>
      <c r="F237" s="435"/>
      <c r="G237" s="435"/>
      <c r="H237" s="435"/>
      <c r="I237" s="435"/>
      <c r="J237" s="435"/>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0"/>
      <c r="AI237" s="220"/>
      <c r="AJ237" s="220"/>
      <c r="AK237" s="220"/>
      <c r="AL237" s="220"/>
      <c r="AM237" s="220"/>
      <c r="AN237" s="220"/>
      <c r="AO237" s="220"/>
      <c r="AP237" s="220"/>
      <c r="AQ237" s="220"/>
      <c r="AR237" s="220"/>
      <c r="AS237" s="97"/>
      <c r="AT237" s="220"/>
      <c r="AU237" s="220"/>
      <c r="AV237" s="220"/>
      <c r="AW237" s="220"/>
      <c r="AX237" s="220"/>
      <c r="AY237" s="220"/>
      <c r="AZ237" s="220"/>
      <c r="BA237" s="220"/>
      <c r="BB237" s="220"/>
      <c r="BC237" s="220"/>
    </row>
    <row r="238" spans="1:55" s="116" customFormat="1" ht="25.9" customHeight="1">
      <c r="A238" s="435" t="s">
        <v>350</v>
      </c>
      <c r="B238" s="435"/>
      <c r="C238" s="435"/>
      <c r="D238" s="435"/>
      <c r="E238" s="435"/>
      <c r="F238" s="435"/>
      <c r="G238" s="435"/>
      <c r="H238" s="435"/>
      <c r="I238" s="435"/>
      <c r="J238" s="435"/>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0"/>
      <c r="AI238" s="220"/>
      <c r="AJ238" s="220"/>
      <c r="AK238" s="220"/>
      <c r="AL238" s="220"/>
      <c r="AM238" s="220"/>
      <c r="AN238" s="220"/>
      <c r="AO238" s="220"/>
      <c r="AP238" s="220"/>
      <c r="AQ238" s="220"/>
      <c r="AR238" s="220"/>
      <c r="AS238" s="97"/>
      <c r="AT238" s="220"/>
      <c r="AU238" s="220"/>
      <c r="AV238" s="220"/>
      <c r="AW238" s="220"/>
      <c r="AX238" s="220"/>
      <c r="AY238" s="220"/>
      <c r="AZ238" s="220"/>
      <c r="BA238" s="220"/>
      <c r="BB238" s="220"/>
      <c r="BC238" s="220"/>
    </row>
    <row r="239" spans="1:55" s="116" customFormat="1" ht="13.9" customHeight="1">
      <c r="A239" s="435" t="s">
        <v>24</v>
      </c>
      <c r="B239" s="435"/>
      <c r="C239" s="435"/>
      <c r="D239" s="435"/>
      <c r="E239" s="435"/>
      <c r="F239" s="435"/>
      <c r="G239" s="435"/>
      <c r="H239" s="435"/>
      <c r="I239" s="435"/>
      <c r="J239" s="435"/>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0"/>
      <c r="AI239" s="220"/>
      <c r="AJ239" s="220"/>
      <c r="AK239" s="220"/>
      <c r="AL239" s="220"/>
      <c r="AM239" s="220"/>
      <c r="AN239" s="220"/>
      <c r="AO239" s="220"/>
      <c r="AP239" s="220"/>
      <c r="AQ239" s="220"/>
      <c r="AR239" s="220"/>
      <c r="AS239" s="97"/>
      <c r="AT239" s="220"/>
      <c r="AU239" s="220"/>
      <c r="AV239" s="220"/>
      <c r="AW239" s="220"/>
      <c r="AX239" s="220"/>
      <c r="AY239" s="220"/>
      <c r="AZ239" s="220"/>
      <c r="BA239" s="220"/>
      <c r="BB239" s="220"/>
      <c r="BC239" s="220"/>
    </row>
    <row r="241" spans="1:1">
      <c r="A241" s="38" t="s">
        <v>25</v>
      </c>
    </row>
  </sheetData>
  <mergeCells count="7">
    <mergeCell ref="A238:J238"/>
    <mergeCell ref="A239:J239"/>
    <mergeCell ref="B10:E10"/>
    <mergeCell ref="C11:E11"/>
    <mergeCell ref="A235:J235"/>
    <mergeCell ref="A236:J236"/>
    <mergeCell ref="A237:J237"/>
  </mergeCells>
  <hyperlinks>
    <hyperlink ref="A241" location="Contents!A1" display="Return to contents" xr:uid="{684E64F7-6C71-4E30-8E3C-36374A41A7A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65E64-4BF0-42F9-BCBC-5954C848865B}">
  <dimension ref="A7:BC240"/>
  <sheetViews>
    <sheetView showGridLines="0" zoomScaleNormal="100" workbookViewId="0">
      <selection activeCell="A214" sqref="A214"/>
    </sheetView>
  </sheetViews>
  <sheetFormatPr defaultColWidth="9.28515625" defaultRowHeight="15"/>
  <cols>
    <col min="1" max="1" width="46.42578125" style="60" customWidth="1"/>
    <col min="2" max="2" width="13.7109375" style="60" customWidth="1"/>
    <col min="3" max="3" width="11.42578125" style="60" customWidth="1"/>
    <col min="4" max="4" width="2.7109375" style="60" customWidth="1"/>
    <col min="5" max="5" width="1.5703125" style="60" customWidth="1"/>
    <col min="6" max="16384" width="9.28515625" style="60"/>
  </cols>
  <sheetData>
    <row r="7" spans="1:5">
      <c r="A7" s="59" t="s">
        <v>520</v>
      </c>
    </row>
    <row r="8" spans="1:5">
      <c r="A8" s="61"/>
    </row>
    <row r="9" spans="1:5">
      <c r="A9" s="61" t="s">
        <v>521</v>
      </c>
    </row>
    <row r="10" spans="1:5" ht="18" customHeight="1">
      <c r="A10" s="62"/>
      <c r="B10" s="453" t="s">
        <v>27</v>
      </c>
      <c r="C10" s="454"/>
      <c r="D10" s="454"/>
      <c r="E10" s="455"/>
    </row>
    <row r="11" spans="1:5" ht="44.25" customHeight="1">
      <c r="A11" s="63" t="s">
        <v>507</v>
      </c>
      <c r="B11" s="51" t="s">
        <v>508</v>
      </c>
      <c r="C11" s="456" t="s">
        <v>26</v>
      </c>
      <c r="D11" s="457"/>
      <c r="E11" s="458"/>
    </row>
    <row r="12" spans="1:5">
      <c r="A12" s="64" t="s">
        <v>28</v>
      </c>
      <c r="B12" s="65">
        <v>74.569999999999993</v>
      </c>
      <c r="C12" s="66">
        <v>4.59</v>
      </c>
      <c r="D12" s="65" t="s">
        <v>475</v>
      </c>
      <c r="E12" s="67" t="s">
        <v>475</v>
      </c>
    </row>
    <row r="13" spans="1:5">
      <c r="A13" s="68" t="s">
        <v>29</v>
      </c>
      <c r="B13" s="69"/>
      <c r="C13" s="70"/>
      <c r="D13" s="69"/>
      <c r="E13" s="71"/>
    </row>
    <row r="14" spans="1:5">
      <c r="A14" s="20" t="s">
        <v>30</v>
      </c>
      <c r="B14" s="69">
        <v>75.849999999999994</v>
      </c>
      <c r="C14" s="70">
        <v>5.55</v>
      </c>
      <c r="D14" s="69" t="s">
        <v>475</v>
      </c>
      <c r="E14" s="72" t="s">
        <v>475</v>
      </c>
    </row>
    <row r="15" spans="1:5">
      <c r="A15" s="20" t="s">
        <v>31</v>
      </c>
      <c r="B15" s="69">
        <v>73.63</v>
      </c>
      <c r="C15" s="70">
        <v>5.69</v>
      </c>
      <c r="D15" s="69" t="s">
        <v>475</v>
      </c>
      <c r="E15" s="72" t="s">
        <v>475</v>
      </c>
    </row>
    <row r="16" spans="1:5">
      <c r="A16" s="20"/>
      <c r="B16" s="69"/>
      <c r="C16" s="70"/>
      <c r="D16" s="69"/>
      <c r="E16" s="72"/>
    </row>
    <row r="17" spans="1:5">
      <c r="A17" s="73" t="s">
        <v>32</v>
      </c>
      <c r="B17" s="69"/>
      <c r="C17" s="70"/>
      <c r="D17" s="69"/>
      <c r="E17" s="72"/>
    </row>
    <row r="18" spans="1:5">
      <c r="A18" s="20" t="s">
        <v>33</v>
      </c>
      <c r="B18" s="69">
        <v>76.05</v>
      </c>
      <c r="C18" s="70">
        <v>5.62</v>
      </c>
      <c r="D18" s="69" t="s">
        <v>475</v>
      </c>
      <c r="E18" s="72" t="s">
        <v>475</v>
      </c>
    </row>
    <row r="19" spans="1:5">
      <c r="A19" s="20" t="s">
        <v>34</v>
      </c>
      <c r="B19" s="69">
        <v>73.3</v>
      </c>
      <c r="C19" s="70">
        <v>5.7</v>
      </c>
      <c r="D19" s="69" t="s">
        <v>475</v>
      </c>
      <c r="E19" s="72" t="s">
        <v>475</v>
      </c>
    </row>
    <row r="20" spans="1:5">
      <c r="A20" s="20" t="s">
        <v>35</v>
      </c>
      <c r="B20" s="69" t="s">
        <v>260</v>
      </c>
      <c r="C20" s="70" t="s">
        <v>260</v>
      </c>
      <c r="D20" s="69" t="s">
        <v>475</v>
      </c>
      <c r="E20" s="72"/>
    </row>
    <row r="21" spans="1:5">
      <c r="A21" s="20"/>
      <c r="B21" s="69"/>
      <c r="C21" s="70"/>
      <c r="D21" s="69"/>
      <c r="E21" s="72"/>
    </row>
    <row r="22" spans="1:5">
      <c r="A22" s="73" t="s">
        <v>36</v>
      </c>
      <c r="B22" s="69"/>
      <c r="C22" s="70"/>
      <c r="D22" s="69"/>
      <c r="E22" s="72"/>
    </row>
    <row r="23" spans="1:5">
      <c r="A23" s="20" t="s">
        <v>37</v>
      </c>
      <c r="B23" s="69">
        <v>74.12</v>
      </c>
      <c r="C23" s="70">
        <v>4.37</v>
      </c>
      <c r="D23" s="69" t="s">
        <v>475</v>
      </c>
      <c r="E23" s="72" t="s">
        <v>475</v>
      </c>
    </row>
    <row r="24" spans="1:5">
      <c r="A24" s="20" t="s">
        <v>38</v>
      </c>
      <c r="B24" s="69" t="s">
        <v>260</v>
      </c>
      <c r="C24" s="70" t="s">
        <v>260</v>
      </c>
      <c r="D24" s="69" t="s">
        <v>475</v>
      </c>
      <c r="E24" s="72" t="s">
        <v>475</v>
      </c>
    </row>
    <row r="25" spans="1:5">
      <c r="A25" s="20" t="s">
        <v>39</v>
      </c>
      <c r="B25" s="69">
        <v>80.37</v>
      </c>
      <c r="C25" s="70">
        <v>18.03</v>
      </c>
      <c r="D25" s="69" t="s">
        <v>256</v>
      </c>
      <c r="E25" s="72" t="s">
        <v>475</v>
      </c>
    </row>
    <row r="26" spans="1:5">
      <c r="A26" s="20" t="s">
        <v>40</v>
      </c>
      <c r="B26" s="69" t="s">
        <v>260</v>
      </c>
      <c r="C26" s="70" t="s">
        <v>260</v>
      </c>
      <c r="D26" s="69" t="s">
        <v>475</v>
      </c>
      <c r="E26" s="72" t="s">
        <v>475</v>
      </c>
    </row>
    <row r="27" spans="1:5">
      <c r="A27" s="20"/>
      <c r="B27" s="69"/>
      <c r="C27" s="70"/>
      <c r="D27" s="69"/>
      <c r="E27" s="72"/>
    </row>
    <row r="28" spans="1:5">
      <c r="A28" s="73" t="s">
        <v>41</v>
      </c>
      <c r="B28" s="69"/>
      <c r="C28" s="70"/>
      <c r="D28" s="69"/>
      <c r="E28" s="72"/>
    </row>
    <row r="29" spans="1:5">
      <c r="A29" s="20" t="s">
        <v>42</v>
      </c>
      <c r="B29" s="69">
        <v>85.5</v>
      </c>
      <c r="C29" s="70">
        <v>16.2</v>
      </c>
      <c r="D29" s="69" t="s">
        <v>256</v>
      </c>
      <c r="E29" s="72" t="s">
        <v>475</v>
      </c>
    </row>
    <row r="30" spans="1:5">
      <c r="A30" s="20" t="s">
        <v>43</v>
      </c>
      <c r="B30" s="69">
        <v>74.91</v>
      </c>
      <c r="C30" s="70">
        <v>8.48</v>
      </c>
      <c r="D30" s="69" t="s">
        <v>475</v>
      </c>
      <c r="E30" s="72" t="s">
        <v>475</v>
      </c>
    </row>
    <row r="31" spans="1:5">
      <c r="A31" s="20" t="s">
        <v>44</v>
      </c>
      <c r="B31" s="69">
        <v>69.97</v>
      </c>
      <c r="C31" s="70">
        <v>7.92</v>
      </c>
      <c r="D31" s="69" t="s">
        <v>475</v>
      </c>
      <c r="E31" s="72" t="s">
        <v>475</v>
      </c>
    </row>
    <row r="32" spans="1:5">
      <c r="A32" s="20" t="s">
        <v>45</v>
      </c>
      <c r="B32" s="69">
        <v>73.94</v>
      </c>
      <c r="C32" s="70">
        <v>8.82</v>
      </c>
      <c r="D32" s="69" t="s">
        <v>475</v>
      </c>
      <c r="E32" s="72" t="s">
        <v>475</v>
      </c>
    </row>
    <row r="33" spans="1:5">
      <c r="A33" s="20" t="s">
        <v>46</v>
      </c>
      <c r="B33" s="69">
        <v>74.13</v>
      </c>
      <c r="C33" s="70">
        <v>9.66</v>
      </c>
      <c r="D33" s="69" t="s">
        <v>475</v>
      </c>
      <c r="E33" s="72" t="s">
        <v>475</v>
      </c>
    </row>
    <row r="34" spans="1:5">
      <c r="A34" s="20" t="s">
        <v>47</v>
      </c>
      <c r="B34" s="69">
        <v>75.34</v>
      </c>
      <c r="C34" s="70">
        <v>13.63</v>
      </c>
      <c r="D34" s="69" t="s">
        <v>256</v>
      </c>
      <c r="E34" s="72" t="s">
        <v>475</v>
      </c>
    </row>
    <row r="35" spans="1:5">
      <c r="A35" s="20" t="s">
        <v>48</v>
      </c>
      <c r="B35" s="69">
        <v>75.56</v>
      </c>
      <c r="C35" s="70">
        <v>6.54</v>
      </c>
      <c r="D35" s="69" t="s">
        <v>475</v>
      </c>
      <c r="E35" s="72" t="s">
        <v>475</v>
      </c>
    </row>
    <row r="36" spans="1:5">
      <c r="A36" s="20"/>
      <c r="B36" s="69"/>
      <c r="C36" s="70"/>
      <c r="D36" s="69"/>
      <c r="E36" s="72"/>
    </row>
    <row r="37" spans="1:5">
      <c r="A37" s="73" t="s">
        <v>49</v>
      </c>
      <c r="B37" s="69"/>
      <c r="C37" s="70"/>
      <c r="D37" s="69"/>
      <c r="E37" s="72"/>
    </row>
    <row r="38" spans="1:5">
      <c r="A38" s="20" t="s">
        <v>50</v>
      </c>
      <c r="B38" s="69">
        <v>75.81</v>
      </c>
      <c r="C38" s="70">
        <v>5.76</v>
      </c>
      <c r="D38" s="69" t="s">
        <v>475</v>
      </c>
      <c r="E38" s="72" t="s">
        <v>475</v>
      </c>
    </row>
    <row r="39" spans="1:5">
      <c r="A39" s="20" t="s">
        <v>51</v>
      </c>
      <c r="B39" s="69">
        <v>72.5</v>
      </c>
      <c r="C39" s="70">
        <v>5.95</v>
      </c>
      <c r="D39" s="69" t="s">
        <v>475</v>
      </c>
      <c r="E39" s="72" t="s">
        <v>475</v>
      </c>
    </row>
    <row r="40" spans="1:5">
      <c r="A40" s="20" t="s">
        <v>52</v>
      </c>
      <c r="B40" s="69">
        <v>74.790000000000006</v>
      </c>
      <c r="C40" s="70">
        <v>9.65</v>
      </c>
      <c r="D40" s="69" t="s">
        <v>475</v>
      </c>
      <c r="E40" s="72" t="s">
        <v>475</v>
      </c>
    </row>
    <row r="41" spans="1:5">
      <c r="A41" s="20" t="s">
        <v>53</v>
      </c>
      <c r="B41" s="69">
        <v>73.41</v>
      </c>
      <c r="C41" s="70">
        <v>6.66</v>
      </c>
      <c r="D41" s="69" t="s">
        <v>475</v>
      </c>
      <c r="E41" s="72" t="s">
        <v>475</v>
      </c>
    </row>
    <row r="42" spans="1:5">
      <c r="A42" s="20" t="s">
        <v>54</v>
      </c>
      <c r="B42" s="69" t="s">
        <v>260</v>
      </c>
      <c r="C42" s="70" t="s">
        <v>260</v>
      </c>
      <c r="D42" s="69" t="s">
        <v>475</v>
      </c>
      <c r="E42" s="72" t="s">
        <v>475</v>
      </c>
    </row>
    <row r="43" spans="1:5">
      <c r="A43" s="74"/>
      <c r="B43" s="75"/>
      <c r="C43" s="49"/>
      <c r="D43" s="75"/>
      <c r="E43" s="76"/>
    </row>
    <row r="44" spans="1:5">
      <c r="A44" s="73" t="s">
        <v>55</v>
      </c>
      <c r="B44" s="69"/>
      <c r="C44" s="49"/>
      <c r="D44" s="75"/>
      <c r="E44" s="76"/>
    </row>
    <row r="45" spans="1:5">
      <c r="A45" s="20" t="s">
        <v>56</v>
      </c>
      <c r="B45" s="69">
        <v>71.680000000000007</v>
      </c>
      <c r="C45" s="70">
        <v>7.02</v>
      </c>
      <c r="D45" s="69" t="s">
        <v>258</v>
      </c>
      <c r="E45" s="72" t="s">
        <v>475</v>
      </c>
    </row>
    <row r="46" spans="1:5">
      <c r="A46" s="20" t="s">
        <v>57</v>
      </c>
      <c r="B46" s="69">
        <v>75.239999999999995</v>
      </c>
      <c r="C46" s="70">
        <v>7.85</v>
      </c>
      <c r="D46" s="69" t="s">
        <v>475</v>
      </c>
      <c r="E46" s="72" t="s">
        <v>475</v>
      </c>
    </row>
    <row r="47" spans="1:5">
      <c r="A47" s="20" t="s">
        <v>58</v>
      </c>
      <c r="B47" s="69">
        <v>68.599999999999994</v>
      </c>
      <c r="C47" s="70">
        <v>3.37</v>
      </c>
      <c r="D47" s="69" t="s">
        <v>475</v>
      </c>
      <c r="E47" s="72" t="s">
        <v>475</v>
      </c>
    </row>
    <row r="48" spans="1:5">
      <c r="A48" s="20" t="s">
        <v>59</v>
      </c>
      <c r="B48" s="69">
        <v>77.34</v>
      </c>
      <c r="C48" s="70">
        <v>11.55</v>
      </c>
      <c r="D48" s="69" t="s">
        <v>256</v>
      </c>
      <c r="E48" s="72" t="s">
        <v>475</v>
      </c>
    </row>
    <row r="49" spans="1:5">
      <c r="A49" s="20" t="s">
        <v>60</v>
      </c>
      <c r="B49" s="69" t="s">
        <v>260</v>
      </c>
      <c r="C49" s="70" t="s">
        <v>260</v>
      </c>
      <c r="D49" s="69" t="s">
        <v>475</v>
      </c>
      <c r="E49" s="72" t="s">
        <v>475</v>
      </c>
    </row>
    <row r="50" spans="1:5">
      <c r="A50" s="20" t="s">
        <v>61</v>
      </c>
      <c r="B50" s="69">
        <v>69.81</v>
      </c>
      <c r="C50" s="70">
        <v>10.47</v>
      </c>
      <c r="D50" s="69" t="s">
        <v>256</v>
      </c>
      <c r="E50" s="72" t="s">
        <v>475</v>
      </c>
    </row>
    <row r="51" spans="1:5">
      <c r="A51" s="20" t="s">
        <v>62</v>
      </c>
      <c r="B51" s="69" t="s">
        <v>260</v>
      </c>
      <c r="C51" s="70" t="s">
        <v>260</v>
      </c>
      <c r="D51" s="69" t="s">
        <v>475</v>
      </c>
      <c r="E51" s="72" t="s">
        <v>475</v>
      </c>
    </row>
    <row r="52" spans="1:5">
      <c r="A52" s="20" t="s">
        <v>63</v>
      </c>
      <c r="B52" s="69">
        <v>71.08</v>
      </c>
      <c r="C52" s="70">
        <v>13.34</v>
      </c>
      <c r="D52" s="69" t="s">
        <v>256</v>
      </c>
      <c r="E52" s="72" t="s">
        <v>475</v>
      </c>
    </row>
    <row r="53" spans="1:5" ht="15" customHeight="1">
      <c r="A53" s="20" t="s">
        <v>64</v>
      </c>
      <c r="B53" s="69">
        <v>75.569999999999993</v>
      </c>
      <c r="C53" s="70">
        <v>6.15</v>
      </c>
      <c r="D53" s="69" t="s">
        <v>475</v>
      </c>
      <c r="E53" s="72" t="s">
        <v>475</v>
      </c>
    </row>
    <row r="54" spans="1:5" ht="15" customHeight="1">
      <c r="A54" s="20" t="s">
        <v>65</v>
      </c>
      <c r="B54" s="69" t="s">
        <v>260</v>
      </c>
      <c r="C54" s="70" t="s">
        <v>260</v>
      </c>
      <c r="D54" s="69" t="s">
        <v>475</v>
      </c>
      <c r="E54" s="72" t="s">
        <v>475</v>
      </c>
    </row>
    <row r="55" spans="1:5">
      <c r="A55" s="20" t="s">
        <v>66</v>
      </c>
      <c r="B55" s="69">
        <v>74.569999999999993</v>
      </c>
      <c r="C55" s="70">
        <v>7.81</v>
      </c>
      <c r="D55" s="69" t="s">
        <v>475</v>
      </c>
      <c r="E55" s="72" t="s">
        <v>475</v>
      </c>
    </row>
    <row r="56" spans="1:5">
      <c r="A56" s="20" t="s">
        <v>67</v>
      </c>
      <c r="B56" s="69">
        <v>80.010000000000005</v>
      </c>
      <c r="C56" s="70">
        <v>10.94</v>
      </c>
      <c r="D56" s="69" t="s">
        <v>256</v>
      </c>
      <c r="E56" s="72" t="s">
        <v>475</v>
      </c>
    </row>
    <row r="57" spans="1:5">
      <c r="A57" s="20" t="s">
        <v>68</v>
      </c>
      <c r="B57" s="69" t="s">
        <v>260</v>
      </c>
      <c r="C57" s="70" t="s">
        <v>260</v>
      </c>
      <c r="D57" s="69" t="s">
        <v>475</v>
      </c>
      <c r="E57" s="72" t="s">
        <v>475</v>
      </c>
    </row>
    <row r="58" spans="1:5">
      <c r="A58" s="20" t="s">
        <v>69</v>
      </c>
      <c r="B58" s="69" t="s">
        <v>260</v>
      </c>
      <c r="C58" s="70" t="s">
        <v>260</v>
      </c>
      <c r="D58" s="69" t="s">
        <v>475</v>
      </c>
      <c r="E58" s="72" t="s">
        <v>475</v>
      </c>
    </row>
    <row r="59" spans="1:5">
      <c r="A59" s="20" t="s">
        <v>70</v>
      </c>
      <c r="B59" s="69" t="s">
        <v>260</v>
      </c>
      <c r="C59" s="70" t="s">
        <v>260</v>
      </c>
      <c r="D59" s="69" t="s">
        <v>475</v>
      </c>
      <c r="E59" s="72" t="s">
        <v>475</v>
      </c>
    </row>
    <row r="60" spans="1:5">
      <c r="A60" s="20" t="s">
        <v>71</v>
      </c>
      <c r="B60" s="69" t="s">
        <v>260</v>
      </c>
      <c r="C60" s="70" t="s">
        <v>260</v>
      </c>
      <c r="D60" s="69" t="s">
        <v>475</v>
      </c>
      <c r="E60" s="72" t="s">
        <v>475</v>
      </c>
    </row>
    <row r="61" spans="1:5">
      <c r="A61" s="20"/>
      <c r="B61" s="69"/>
      <c r="C61" s="70"/>
      <c r="D61" s="69"/>
      <c r="E61" s="72"/>
    </row>
    <row r="62" spans="1:5">
      <c r="A62" s="73" t="s">
        <v>72</v>
      </c>
      <c r="B62" s="69"/>
      <c r="C62" s="70"/>
      <c r="D62" s="69"/>
      <c r="E62" s="72"/>
    </row>
    <row r="63" spans="1:5">
      <c r="A63" s="20" t="s">
        <v>57</v>
      </c>
      <c r="B63" s="69">
        <v>75.239999999999995</v>
      </c>
      <c r="C63" s="70">
        <v>7.85</v>
      </c>
      <c r="D63" s="69" t="s">
        <v>475</v>
      </c>
      <c r="E63" s="72" t="s">
        <v>475</v>
      </c>
    </row>
    <row r="64" spans="1:5">
      <c r="A64" s="20" t="s">
        <v>64</v>
      </c>
      <c r="B64" s="69">
        <v>75.569999999999993</v>
      </c>
      <c r="C64" s="70">
        <v>6.15</v>
      </c>
      <c r="D64" s="69" t="s">
        <v>475</v>
      </c>
      <c r="E64" s="72" t="s">
        <v>475</v>
      </c>
    </row>
    <row r="65" spans="1:5">
      <c r="A65" s="20" t="s">
        <v>73</v>
      </c>
      <c r="B65" s="69">
        <v>72.23</v>
      </c>
      <c r="C65" s="70">
        <v>4.63</v>
      </c>
      <c r="D65" s="69" t="s">
        <v>475</v>
      </c>
      <c r="E65" s="72" t="s">
        <v>475</v>
      </c>
    </row>
    <row r="66" spans="1:5">
      <c r="A66" s="20" t="s">
        <v>66</v>
      </c>
      <c r="B66" s="69">
        <v>74.569999999999993</v>
      </c>
      <c r="C66" s="70">
        <v>7.81</v>
      </c>
      <c r="D66" s="69" t="s">
        <v>475</v>
      </c>
      <c r="E66" s="72" t="s">
        <v>475</v>
      </c>
    </row>
    <row r="67" spans="1:5">
      <c r="A67" s="20" t="s">
        <v>74</v>
      </c>
      <c r="B67" s="69">
        <v>79.23</v>
      </c>
      <c r="C67" s="70">
        <v>11.87</v>
      </c>
      <c r="D67" s="69" t="s">
        <v>256</v>
      </c>
      <c r="E67" s="72" t="s">
        <v>475</v>
      </c>
    </row>
    <row r="68" spans="1:5">
      <c r="A68" s="20"/>
      <c r="B68" s="69"/>
      <c r="C68" s="70"/>
      <c r="D68" s="69"/>
      <c r="E68" s="72"/>
    </row>
    <row r="69" spans="1:5">
      <c r="A69" s="73" t="s">
        <v>75</v>
      </c>
      <c r="B69" s="69"/>
      <c r="C69" s="70"/>
      <c r="D69" s="69"/>
      <c r="E69" s="72"/>
    </row>
    <row r="70" spans="1:5">
      <c r="A70" s="20" t="s">
        <v>76</v>
      </c>
      <c r="B70" s="69">
        <v>74.95</v>
      </c>
      <c r="C70" s="70">
        <v>5.36</v>
      </c>
      <c r="D70" s="69" t="s">
        <v>475</v>
      </c>
      <c r="E70" s="72" t="s">
        <v>475</v>
      </c>
    </row>
    <row r="71" spans="1:5">
      <c r="A71" s="20" t="s">
        <v>77</v>
      </c>
      <c r="B71" s="69">
        <v>75.069999999999993</v>
      </c>
      <c r="C71" s="70">
        <v>6.71</v>
      </c>
      <c r="D71" s="69" t="s">
        <v>475</v>
      </c>
      <c r="E71" s="72" t="s">
        <v>475</v>
      </c>
    </row>
    <row r="72" spans="1:5">
      <c r="A72" s="20" t="s">
        <v>78</v>
      </c>
      <c r="B72" s="69">
        <v>71.42</v>
      </c>
      <c r="C72" s="70">
        <v>15.78</v>
      </c>
      <c r="D72" s="69" t="s">
        <v>256</v>
      </c>
      <c r="E72" s="72" t="s">
        <v>475</v>
      </c>
    </row>
    <row r="73" spans="1:5">
      <c r="A73" s="20" t="s">
        <v>79</v>
      </c>
      <c r="B73" s="69">
        <v>69.97</v>
      </c>
      <c r="C73" s="70">
        <v>5.47</v>
      </c>
      <c r="D73" s="69" t="s">
        <v>475</v>
      </c>
      <c r="E73" s="72" t="s">
        <v>475</v>
      </c>
    </row>
    <row r="74" spans="1:5">
      <c r="A74" s="20" t="s">
        <v>80</v>
      </c>
      <c r="B74" s="69">
        <v>77.78</v>
      </c>
      <c r="C74" s="70">
        <v>13.62</v>
      </c>
      <c r="D74" s="69" t="s">
        <v>256</v>
      </c>
      <c r="E74" s="72" t="s">
        <v>475</v>
      </c>
    </row>
    <row r="75" spans="1:5">
      <c r="A75" s="20"/>
      <c r="B75" s="70"/>
      <c r="C75" s="106"/>
      <c r="D75" s="91"/>
      <c r="E75" s="92"/>
    </row>
    <row r="76" spans="1:5">
      <c r="A76" s="73" t="s">
        <v>476</v>
      </c>
      <c r="B76" s="49"/>
      <c r="C76" s="106"/>
      <c r="D76" s="91"/>
      <c r="E76" s="92"/>
    </row>
    <row r="77" spans="1:5">
      <c r="A77" s="20" t="s">
        <v>81</v>
      </c>
      <c r="B77" s="69">
        <v>84.53</v>
      </c>
      <c r="C77" s="70">
        <v>14.99</v>
      </c>
      <c r="D77" s="69" t="s">
        <v>256</v>
      </c>
      <c r="E77" s="72" t="s">
        <v>475</v>
      </c>
    </row>
    <row r="78" spans="1:5">
      <c r="A78" s="20" t="s">
        <v>82</v>
      </c>
      <c r="B78" s="69">
        <v>79.569999999999993</v>
      </c>
      <c r="C78" s="70">
        <v>19.739999999999998</v>
      </c>
      <c r="D78" s="69" t="s">
        <v>256</v>
      </c>
      <c r="E78" s="72" t="s">
        <v>475</v>
      </c>
    </row>
    <row r="79" spans="1:5">
      <c r="A79" s="20" t="s">
        <v>83</v>
      </c>
      <c r="B79" s="69">
        <v>80</v>
      </c>
      <c r="C79" s="70">
        <v>14.76</v>
      </c>
      <c r="D79" s="69" t="s">
        <v>256</v>
      </c>
      <c r="E79" s="72" t="s">
        <v>475</v>
      </c>
    </row>
    <row r="80" spans="1:5">
      <c r="A80" s="20" t="s">
        <v>84</v>
      </c>
      <c r="B80" s="69">
        <v>74.540000000000006</v>
      </c>
      <c r="C80" s="70">
        <v>14.06</v>
      </c>
      <c r="D80" s="69" t="s">
        <v>256</v>
      </c>
      <c r="E80" s="72" t="s">
        <v>475</v>
      </c>
    </row>
    <row r="81" spans="1:5">
      <c r="A81" s="20" t="s">
        <v>85</v>
      </c>
      <c r="B81" s="69">
        <v>73.040000000000006</v>
      </c>
      <c r="C81" s="70">
        <v>14.1</v>
      </c>
      <c r="D81" s="69" t="s">
        <v>256</v>
      </c>
      <c r="E81" s="72" t="s">
        <v>475</v>
      </c>
    </row>
    <row r="82" spans="1:5">
      <c r="A82" s="20" t="s">
        <v>86</v>
      </c>
      <c r="B82" s="69">
        <v>75.81</v>
      </c>
      <c r="C82" s="70">
        <v>10.25</v>
      </c>
      <c r="D82" s="69" t="s">
        <v>256</v>
      </c>
      <c r="E82" s="72" t="s">
        <v>475</v>
      </c>
    </row>
    <row r="83" spans="1:5">
      <c r="A83" s="20" t="s">
        <v>87</v>
      </c>
      <c r="B83" s="69">
        <v>75.2</v>
      </c>
      <c r="C83" s="70">
        <v>11.85</v>
      </c>
      <c r="D83" s="69" t="s">
        <v>256</v>
      </c>
      <c r="E83" s="72" t="s">
        <v>475</v>
      </c>
    </row>
    <row r="84" spans="1:5">
      <c r="A84" s="20" t="s">
        <v>88</v>
      </c>
      <c r="B84" s="69">
        <v>69.72</v>
      </c>
      <c r="C84" s="70">
        <v>1.61</v>
      </c>
      <c r="D84" s="69" t="s">
        <v>475</v>
      </c>
      <c r="E84" s="72" t="s">
        <v>475</v>
      </c>
    </row>
    <row r="85" spans="1:5">
      <c r="A85" s="20" t="s">
        <v>89</v>
      </c>
      <c r="B85" s="69">
        <v>71.25</v>
      </c>
      <c r="C85" s="70">
        <v>6.33</v>
      </c>
      <c r="D85" s="69" t="s">
        <v>475</v>
      </c>
      <c r="E85" s="72" t="s">
        <v>475</v>
      </c>
    </row>
    <row r="86" spans="1:5">
      <c r="A86" s="20" t="s">
        <v>90</v>
      </c>
      <c r="B86" s="69">
        <v>68.239999999999995</v>
      </c>
      <c r="C86" s="70">
        <v>8.0399999999999991</v>
      </c>
      <c r="D86" s="69" t="s">
        <v>475</v>
      </c>
      <c r="E86" s="72" t="s">
        <v>475</v>
      </c>
    </row>
    <row r="87" spans="1:5">
      <c r="A87" s="20"/>
      <c r="B87" s="75"/>
      <c r="C87" s="49"/>
      <c r="D87" s="75"/>
      <c r="E87" s="76"/>
    </row>
    <row r="88" spans="1:5">
      <c r="A88" s="73" t="s">
        <v>477</v>
      </c>
      <c r="B88" s="75"/>
      <c r="C88" s="49"/>
      <c r="D88" s="75"/>
      <c r="E88" s="76"/>
    </row>
    <row r="89" spans="1:5">
      <c r="A89" s="20" t="s">
        <v>91</v>
      </c>
      <c r="B89" s="69">
        <v>82.12</v>
      </c>
      <c r="C89" s="70">
        <v>12.6</v>
      </c>
      <c r="D89" s="69" t="s">
        <v>256</v>
      </c>
      <c r="E89" s="72" t="s">
        <v>475</v>
      </c>
    </row>
    <row r="90" spans="1:5">
      <c r="A90" s="20" t="s">
        <v>92</v>
      </c>
      <c r="B90" s="69">
        <v>77.16</v>
      </c>
      <c r="C90" s="70">
        <v>12.6</v>
      </c>
      <c r="D90" s="69" t="s">
        <v>256</v>
      </c>
      <c r="E90" s="72" t="s">
        <v>475</v>
      </c>
    </row>
    <row r="91" spans="1:5">
      <c r="A91" s="20" t="s">
        <v>93</v>
      </c>
      <c r="B91" s="69">
        <v>74.650000000000006</v>
      </c>
      <c r="C91" s="70">
        <v>9.49</v>
      </c>
      <c r="D91" s="69" t="s">
        <v>475</v>
      </c>
      <c r="E91" s="72" t="s">
        <v>475</v>
      </c>
    </row>
    <row r="92" spans="1:5" ht="15" customHeight="1">
      <c r="A92" s="20" t="s">
        <v>94</v>
      </c>
      <c r="B92" s="69">
        <v>72.48</v>
      </c>
      <c r="C92" s="70">
        <v>7.76</v>
      </c>
      <c r="D92" s="69" t="s">
        <v>475</v>
      </c>
      <c r="E92" s="72" t="s">
        <v>475</v>
      </c>
    </row>
    <row r="93" spans="1:5">
      <c r="A93" s="78" t="s">
        <v>95</v>
      </c>
      <c r="B93" s="70">
        <v>69.72</v>
      </c>
      <c r="C93" s="70">
        <v>6.78</v>
      </c>
      <c r="D93" s="79" t="s">
        <v>475</v>
      </c>
      <c r="E93" s="72" t="s">
        <v>475</v>
      </c>
    </row>
    <row r="94" spans="1:5">
      <c r="A94" s="20"/>
      <c r="B94" s="75"/>
      <c r="C94" s="49"/>
      <c r="D94" s="75"/>
      <c r="E94" s="76"/>
    </row>
    <row r="95" spans="1:5">
      <c r="A95" s="73" t="s">
        <v>96</v>
      </c>
      <c r="B95" s="75"/>
      <c r="C95" s="49"/>
      <c r="D95" s="75"/>
      <c r="E95" s="76"/>
    </row>
    <row r="96" spans="1:5">
      <c r="A96" s="80" t="s">
        <v>97</v>
      </c>
      <c r="B96" s="69">
        <v>73.819999999999993</v>
      </c>
      <c r="C96" s="70">
        <v>6.36</v>
      </c>
      <c r="D96" s="69" t="s">
        <v>475</v>
      </c>
      <c r="E96" s="72" t="s">
        <v>475</v>
      </c>
    </row>
    <row r="97" spans="1:5">
      <c r="A97" s="80">
        <v>7</v>
      </c>
      <c r="B97" s="69">
        <v>76.709999999999994</v>
      </c>
      <c r="C97" s="70">
        <v>9.83</v>
      </c>
      <c r="D97" s="69" t="s">
        <v>475</v>
      </c>
      <c r="E97" s="72" t="s">
        <v>475</v>
      </c>
    </row>
    <row r="98" spans="1:5">
      <c r="A98" s="80">
        <v>8</v>
      </c>
      <c r="B98" s="69">
        <v>75.599999999999994</v>
      </c>
      <c r="C98" s="70">
        <v>4.21</v>
      </c>
      <c r="D98" s="69" t="s">
        <v>475</v>
      </c>
      <c r="E98" s="72" t="s">
        <v>475</v>
      </c>
    </row>
    <row r="99" spans="1:5">
      <c r="A99" s="80">
        <v>9</v>
      </c>
      <c r="B99" s="69">
        <v>73.86</v>
      </c>
      <c r="C99" s="70">
        <v>6.62</v>
      </c>
      <c r="D99" s="69" t="s">
        <v>475</v>
      </c>
      <c r="E99" s="72" t="s">
        <v>475</v>
      </c>
    </row>
    <row r="100" spans="1:5">
      <c r="A100" s="80" t="s">
        <v>98</v>
      </c>
      <c r="B100" s="69">
        <v>71.59</v>
      </c>
      <c r="C100" s="70">
        <v>10.89</v>
      </c>
      <c r="D100" s="69" t="s">
        <v>256</v>
      </c>
      <c r="E100" s="72" t="s">
        <v>475</v>
      </c>
    </row>
    <row r="101" spans="1:5">
      <c r="A101" s="20"/>
      <c r="B101" s="75"/>
      <c r="C101" s="49"/>
      <c r="D101" s="75"/>
      <c r="E101" s="76"/>
    </row>
    <row r="102" spans="1:5">
      <c r="A102" s="73" t="s">
        <v>99</v>
      </c>
      <c r="B102" s="75"/>
      <c r="C102" s="49"/>
      <c r="D102" s="75"/>
      <c r="E102" s="76"/>
    </row>
    <row r="103" spans="1:5">
      <c r="A103" s="80" t="s">
        <v>100</v>
      </c>
      <c r="B103" s="69">
        <v>69.290000000000006</v>
      </c>
      <c r="C103" s="70">
        <v>7.76</v>
      </c>
      <c r="D103" s="69" t="s">
        <v>475</v>
      </c>
      <c r="E103" s="72" t="s">
        <v>475</v>
      </c>
    </row>
    <row r="104" spans="1:5">
      <c r="A104" s="80">
        <v>7</v>
      </c>
      <c r="B104" s="69">
        <v>75.67</v>
      </c>
      <c r="C104" s="70">
        <v>9.2100000000000009</v>
      </c>
      <c r="D104" s="69" t="s">
        <v>475</v>
      </c>
      <c r="E104" s="72" t="s">
        <v>475</v>
      </c>
    </row>
    <row r="105" spans="1:5">
      <c r="A105" s="80">
        <v>8</v>
      </c>
      <c r="B105" s="69">
        <v>74.48</v>
      </c>
      <c r="C105" s="70">
        <v>7.49</v>
      </c>
      <c r="D105" s="69" t="s">
        <v>475</v>
      </c>
      <c r="E105" s="72" t="s">
        <v>475</v>
      </c>
    </row>
    <row r="106" spans="1:5">
      <c r="A106" s="80">
        <v>9</v>
      </c>
      <c r="B106" s="69">
        <v>78.489999999999995</v>
      </c>
      <c r="C106" s="70">
        <v>8.39</v>
      </c>
      <c r="D106" s="69" t="s">
        <v>475</v>
      </c>
      <c r="E106" s="72" t="s">
        <v>475</v>
      </c>
    </row>
    <row r="107" spans="1:5">
      <c r="A107" s="80" t="s">
        <v>101</v>
      </c>
      <c r="B107" s="69">
        <v>76.06</v>
      </c>
      <c r="C107" s="70">
        <v>6.23</v>
      </c>
      <c r="D107" s="69" t="s">
        <v>475</v>
      </c>
      <c r="E107" s="72" t="s">
        <v>475</v>
      </c>
    </row>
    <row r="108" spans="1:5">
      <c r="A108" s="20"/>
      <c r="B108" s="75"/>
      <c r="C108" s="49"/>
      <c r="D108" s="75"/>
      <c r="E108" s="76"/>
    </row>
    <row r="109" spans="1:5">
      <c r="A109" s="73" t="s">
        <v>102</v>
      </c>
      <c r="B109" s="75"/>
      <c r="C109" s="49"/>
      <c r="D109" s="75"/>
      <c r="E109" s="76"/>
    </row>
    <row r="110" spans="1:5">
      <c r="A110" s="81" t="s">
        <v>555</v>
      </c>
      <c r="B110" s="69">
        <v>73.61</v>
      </c>
      <c r="C110" s="70">
        <v>9.98</v>
      </c>
      <c r="D110" s="69" t="s">
        <v>258</v>
      </c>
      <c r="E110" s="72" t="s">
        <v>475</v>
      </c>
    </row>
    <row r="111" spans="1:5">
      <c r="A111" s="81" t="s">
        <v>556</v>
      </c>
      <c r="B111" s="69">
        <v>74.63</v>
      </c>
      <c r="C111" s="70">
        <v>4.92</v>
      </c>
      <c r="D111" s="69" t="s">
        <v>475</v>
      </c>
      <c r="E111" s="72" t="s">
        <v>475</v>
      </c>
    </row>
    <row r="112" spans="1:5">
      <c r="A112" s="20"/>
      <c r="B112" s="75"/>
      <c r="C112" s="49"/>
      <c r="D112" s="75"/>
      <c r="E112" s="76"/>
    </row>
    <row r="113" spans="1:5">
      <c r="A113" s="73" t="s">
        <v>103</v>
      </c>
      <c r="B113" s="75"/>
      <c r="C113" s="49"/>
      <c r="D113" s="75"/>
      <c r="E113" s="76"/>
    </row>
    <row r="114" spans="1:5">
      <c r="A114" s="81" t="s">
        <v>104</v>
      </c>
      <c r="B114" s="69">
        <v>75.14</v>
      </c>
      <c r="C114" s="70">
        <v>4.7</v>
      </c>
      <c r="D114" s="69" t="s">
        <v>475</v>
      </c>
      <c r="E114" s="72" t="s">
        <v>475</v>
      </c>
    </row>
    <row r="115" spans="1:5">
      <c r="A115" s="81" t="s">
        <v>105</v>
      </c>
      <c r="B115" s="69">
        <v>74.77</v>
      </c>
      <c r="C115" s="70">
        <v>11.48</v>
      </c>
      <c r="D115" s="69" t="s">
        <v>256</v>
      </c>
      <c r="E115" s="72" t="s">
        <v>475</v>
      </c>
    </row>
    <row r="116" spans="1:5">
      <c r="A116" s="81" t="s">
        <v>106</v>
      </c>
      <c r="B116" s="69" t="s">
        <v>260</v>
      </c>
      <c r="C116" s="70" t="s">
        <v>260</v>
      </c>
      <c r="D116" s="69" t="s">
        <v>475</v>
      </c>
      <c r="E116" s="72" t="s">
        <v>475</v>
      </c>
    </row>
    <row r="117" spans="1:5">
      <c r="A117" s="20"/>
      <c r="B117" s="75"/>
      <c r="C117" s="49"/>
      <c r="D117" s="75"/>
      <c r="E117" s="76"/>
    </row>
    <row r="118" spans="1:5">
      <c r="A118" s="73" t="s">
        <v>107</v>
      </c>
      <c r="B118" s="75"/>
      <c r="C118" s="49"/>
      <c r="D118" s="75"/>
      <c r="E118" s="76"/>
    </row>
    <row r="119" spans="1:5">
      <c r="A119" s="20" t="s">
        <v>108</v>
      </c>
      <c r="B119" s="69">
        <v>71.38</v>
      </c>
      <c r="C119" s="70">
        <v>4.59</v>
      </c>
      <c r="D119" s="69" t="s">
        <v>475</v>
      </c>
      <c r="E119" s="72" t="s">
        <v>475</v>
      </c>
    </row>
    <row r="120" spans="1:5">
      <c r="A120" s="20" t="s">
        <v>109</v>
      </c>
      <c r="B120" s="69">
        <v>63.97</v>
      </c>
      <c r="C120" s="70">
        <v>13.79</v>
      </c>
      <c r="D120" s="69" t="s">
        <v>256</v>
      </c>
      <c r="E120" s="72" t="s">
        <v>475</v>
      </c>
    </row>
    <row r="121" spans="1:5">
      <c r="A121" s="20" t="s">
        <v>110</v>
      </c>
      <c r="B121" s="69">
        <v>74.59</v>
      </c>
      <c r="C121" s="70">
        <v>11.4</v>
      </c>
      <c r="D121" s="69" t="s">
        <v>256</v>
      </c>
      <c r="E121" s="72" t="s">
        <v>475</v>
      </c>
    </row>
    <row r="122" spans="1:5">
      <c r="A122" s="20" t="s">
        <v>111</v>
      </c>
      <c r="B122" s="69">
        <v>76.19</v>
      </c>
      <c r="C122" s="70">
        <v>8</v>
      </c>
      <c r="D122" s="69" t="s">
        <v>475</v>
      </c>
      <c r="E122" s="72" t="s">
        <v>475</v>
      </c>
    </row>
    <row r="123" spans="1:5">
      <c r="A123" s="20" t="s">
        <v>112</v>
      </c>
      <c r="B123" s="69">
        <v>81.319999999999993</v>
      </c>
      <c r="C123" s="70">
        <v>18.2</v>
      </c>
      <c r="D123" s="69" t="s">
        <v>256</v>
      </c>
      <c r="E123" s="72" t="s">
        <v>475</v>
      </c>
    </row>
    <row r="124" spans="1:5">
      <c r="A124" s="20" t="s">
        <v>113</v>
      </c>
      <c r="B124" s="69">
        <v>73.569999999999993</v>
      </c>
      <c r="C124" s="70">
        <v>7.71</v>
      </c>
      <c r="D124" s="69" t="s">
        <v>475</v>
      </c>
      <c r="E124" s="72" t="s">
        <v>475</v>
      </c>
    </row>
    <row r="125" spans="1:5">
      <c r="A125" s="20" t="s">
        <v>114</v>
      </c>
      <c r="B125" s="69" t="s">
        <v>260</v>
      </c>
      <c r="C125" s="70" t="s">
        <v>260</v>
      </c>
      <c r="D125" s="69" t="s">
        <v>475</v>
      </c>
      <c r="E125" s="72" t="s">
        <v>475</v>
      </c>
    </row>
    <row r="126" spans="1:5">
      <c r="A126" s="20" t="s">
        <v>115</v>
      </c>
      <c r="B126" s="69">
        <v>80.44</v>
      </c>
      <c r="C126" s="70">
        <v>13.2</v>
      </c>
      <c r="D126" s="69" t="s">
        <v>256</v>
      </c>
      <c r="E126" s="72" t="s">
        <v>475</v>
      </c>
    </row>
    <row r="127" spans="1:5">
      <c r="A127" s="20" t="s">
        <v>478</v>
      </c>
      <c r="B127" s="69">
        <v>81.08</v>
      </c>
      <c r="C127" s="70">
        <v>12.7</v>
      </c>
      <c r="D127" s="69" t="s">
        <v>256</v>
      </c>
      <c r="E127" s="72" t="s">
        <v>475</v>
      </c>
    </row>
    <row r="128" spans="1:5">
      <c r="A128" s="20"/>
      <c r="B128" s="75"/>
      <c r="C128" s="49"/>
      <c r="D128" s="75"/>
      <c r="E128" s="76"/>
    </row>
    <row r="129" spans="1:5">
      <c r="A129" s="73" t="s">
        <v>116</v>
      </c>
      <c r="B129" s="75"/>
      <c r="C129" s="49"/>
      <c r="D129" s="75"/>
      <c r="E129" s="76"/>
    </row>
    <row r="130" spans="1:5">
      <c r="A130" s="20" t="s">
        <v>108</v>
      </c>
      <c r="B130" s="69">
        <v>71.38</v>
      </c>
      <c r="C130" s="70">
        <v>4.59</v>
      </c>
      <c r="D130" s="69" t="s">
        <v>475</v>
      </c>
      <c r="E130" s="72" t="s">
        <v>475</v>
      </c>
    </row>
    <row r="131" spans="1:5">
      <c r="A131" s="20" t="s">
        <v>117</v>
      </c>
      <c r="B131" s="69">
        <v>75.78</v>
      </c>
      <c r="C131" s="70">
        <v>7.54</v>
      </c>
      <c r="D131" s="69" t="s">
        <v>475</v>
      </c>
      <c r="E131" s="72" t="s">
        <v>475</v>
      </c>
    </row>
    <row r="132" spans="1:5">
      <c r="A132" s="20" t="s">
        <v>118</v>
      </c>
      <c r="B132" s="69">
        <v>75.849999999999994</v>
      </c>
      <c r="C132" s="70">
        <v>9.82</v>
      </c>
      <c r="D132" s="69" t="s">
        <v>475</v>
      </c>
      <c r="E132" s="72" t="s">
        <v>475</v>
      </c>
    </row>
    <row r="133" spans="1:5">
      <c r="A133" s="20" t="s">
        <v>119</v>
      </c>
      <c r="B133" s="69">
        <v>74.180000000000007</v>
      </c>
      <c r="C133" s="70">
        <v>8.1999999999999993</v>
      </c>
      <c r="D133" s="69" t="s">
        <v>475</v>
      </c>
      <c r="E133" s="72" t="s">
        <v>475</v>
      </c>
    </row>
    <row r="134" spans="1:5">
      <c r="A134" s="20" t="s">
        <v>120</v>
      </c>
      <c r="B134" s="69">
        <v>74.959999999999994</v>
      </c>
      <c r="C134" s="70">
        <v>10.050000000000001</v>
      </c>
      <c r="D134" s="69" t="s">
        <v>256</v>
      </c>
      <c r="E134" s="72" t="s">
        <v>475</v>
      </c>
    </row>
    <row r="135" spans="1:5">
      <c r="A135" s="20"/>
      <c r="B135" s="75"/>
      <c r="C135" s="49"/>
      <c r="D135" s="75"/>
      <c r="E135" s="76"/>
    </row>
    <row r="136" spans="1:5">
      <c r="A136" s="73" t="s">
        <v>121</v>
      </c>
      <c r="B136" s="75"/>
      <c r="C136" s="49"/>
      <c r="D136" s="75"/>
      <c r="E136" s="76"/>
    </row>
    <row r="137" spans="1:5">
      <c r="A137" s="20" t="s">
        <v>122</v>
      </c>
      <c r="B137" s="69">
        <v>76.38</v>
      </c>
      <c r="C137" s="70">
        <v>5.67</v>
      </c>
      <c r="D137" s="69" t="s">
        <v>475</v>
      </c>
      <c r="E137" s="72" t="s">
        <v>475</v>
      </c>
    </row>
    <row r="138" spans="1:5">
      <c r="A138" s="20" t="s">
        <v>123</v>
      </c>
      <c r="B138" s="69">
        <v>70.680000000000007</v>
      </c>
      <c r="C138" s="70">
        <v>11.35</v>
      </c>
      <c r="D138" s="69" t="s">
        <v>256</v>
      </c>
      <c r="E138" s="72" t="s">
        <v>475</v>
      </c>
    </row>
    <row r="139" spans="1:5">
      <c r="A139" s="20" t="s">
        <v>124</v>
      </c>
      <c r="B139" s="69">
        <v>75.45</v>
      </c>
      <c r="C139" s="70">
        <v>9.42</v>
      </c>
      <c r="D139" s="69" t="s">
        <v>475</v>
      </c>
      <c r="E139" s="72" t="s">
        <v>475</v>
      </c>
    </row>
    <row r="140" spans="1:5">
      <c r="A140" s="20" t="s">
        <v>125</v>
      </c>
      <c r="B140" s="69">
        <v>67.34</v>
      </c>
      <c r="C140" s="70">
        <v>5.63</v>
      </c>
      <c r="D140" s="69" t="s">
        <v>258</v>
      </c>
      <c r="E140" s="72" t="s">
        <v>475</v>
      </c>
    </row>
    <row r="141" spans="1:5">
      <c r="A141" s="20" t="s">
        <v>126</v>
      </c>
      <c r="B141" s="69">
        <v>66.72</v>
      </c>
      <c r="C141" s="70">
        <v>12.41</v>
      </c>
      <c r="D141" s="69" t="s">
        <v>256</v>
      </c>
      <c r="E141" s="72" t="s">
        <v>475</v>
      </c>
    </row>
    <row r="142" spans="1:5">
      <c r="A142" s="20"/>
      <c r="B142" s="69"/>
      <c r="C142" s="70"/>
      <c r="D142" s="69"/>
      <c r="E142" s="72"/>
    </row>
    <row r="143" spans="1:5">
      <c r="A143" s="73" t="s">
        <v>127</v>
      </c>
      <c r="B143" s="69"/>
      <c r="C143" s="70"/>
      <c r="D143" s="69"/>
      <c r="E143" s="72"/>
    </row>
    <row r="144" spans="1:5">
      <c r="A144" s="81" t="s">
        <v>128</v>
      </c>
      <c r="B144" s="69">
        <v>80.599999999999994</v>
      </c>
      <c r="C144" s="70">
        <v>12.5</v>
      </c>
      <c r="D144" s="69" t="s">
        <v>256</v>
      </c>
      <c r="E144" s="72" t="s">
        <v>475</v>
      </c>
    </row>
    <row r="145" spans="1:5">
      <c r="A145" s="81" t="s">
        <v>129</v>
      </c>
      <c r="B145" s="69">
        <v>71.44</v>
      </c>
      <c r="C145" s="70">
        <v>7.42</v>
      </c>
      <c r="D145" s="69" t="s">
        <v>475</v>
      </c>
      <c r="E145" s="72" t="s">
        <v>475</v>
      </c>
    </row>
    <row r="146" spans="1:5">
      <c r="A146" s="81" t="s">
        <v>130</v>
      </c>
      <c r="B146" s="69">
        <v>75.540000000000006</v>
      </c>
      <c r="C146" s="70">
        <v>14.69</v>
      </c>
      <c r="D146" s="69" t="s">
        <v>256</v>
      </c>
      <c r="E146" s="72" t="s">
        <v>475</v>
      </c>
    </row>
    <row r="147" spans="1:5">
      <c r="A147" s="81" t="s">
        <v>131</v>
      </c>
      <c r="B147" s="69">
        <v>75.540000000000006</v>
      </c>
      <c r="C147" s="70">
        <v>14.69</v>
      </c>
      <c r="D147" s="69" t="s">
        <v>256</v>
      </c>
      <c r="E147" s="72" t="s">
        <v>475</v>
      </c>
    </row>
    <row r="148" spans="1:5">
      <c r="A148" s="81" t="s">
        <v>132</v>
      </c>
      <c r="B148" s="69">
        <v>74.34</v>
      </c>
      <c r="C148" s="70">
        <v>9.42</v>
      </c>
      <c r="D148" s="69" t="s">
        <v>475</v>
      </c>
      <c r="E148" s="72" t="s">
        <v>475</v>
      </c>
    </row>
    <row r="149" spans="1:5">
      <c r="A149" s="81" t="s">
        <v>133</v>
      </c>
      <c r="B149" s="69">
        <v>73.599999999999994</v>
      </c>
      <c r="C149" s="70">
        <v>12.82</v>
      </c>
      <c r="D149" s="69" t="s">
        <v>256</v>
      </c>
      <c r="E149" s="72" t="s">
        <v>475</v>
      </c>
    </row>
    <row r="150" spans="1:5">
      <c r="A150" s="81" t="s">
        <v>134</v>
      </c>
      <c r="B150" s="69">
        <v>74.69</v>
      </c>
      <c r="C150" s="70">
        <v>10.06</v>
      </c>
      <c r="D150" s="69" t="s">
        <v>256</v>
      </c>
      <c r="E150" s="72" t="s">
        <v>475</v>
      </c>
    </row>
    <row r="151" spans="1:5">
      <c r="A151" s="81" t="s">
        <v>135</v>
      </c>
      <c r="B151" s="69">
        <v>72.81</v>
      </c>
      <c r="C151" s="70">
        <v>8.91</v>
      </c>
      <c r="D151" s="69" t="s">
        <v>475</v>
      </c>
      <c r="E151" s="72" t="s">
        <v>475</v>
      </c>
    </row>
    <row r="152" spans="1:5">
      <c r="A152" s="81" t="s">
        <v>136</v>
      </c>
      <c r="B152" s="69">
        <v>74.42</v>
      </c>
      <c r="C152" s="70">
        <v>3.56</v>
      </c>
      <c r="D152" s="69" t="s">
        <v>475</v>
      </c>
      <c r="E152" s="72" t="s">
        <v>475</v>
      </c>
    </row>
    <row r="153" spans="1:5">
      <c r="A153" s="81" t="s">
        <v>137</v>
      </c>
      <c r="B153" s="69">
        <v>75.53</v>
      </c>
      <c r="C153" s="70">
        <v>9.2200000000000006</v>
      </c>
      <c r="D153" s="69" t="s">
        <v>475</v>
      </c>
      <c r="E153" s="72" t="s">
        <v>475</v>
      </c>
    </row>
    <row r="154" spans="1:5">
      <c r="A154" s="20"/>
      <c r="B154" s="75"/>
      <c r="C154" s="49"/>
      <c r="D154" s="75"/>
      <c r="E154" s="76"/>
    </row>
    <row r="155" spans="1:5">
      <c r="A155" s="73" t="s">
        <v>138</v>
      </c>
      <c r="B155" s="75"/>
      <c r="C155" s="49"/>
      <c r="D155" s="75"/>
      <c r="E155" s="76"/>
    </row>
    <row r="156" spans="1:5">
      <c r="A156" s="81" t="s">
        <v>128</v>
      </c>
      <c r="B156" s="69">
        <v>78</v>
      </c>
      <c r="C156" s="70">
        <v>14.82</v>
      </c>
      <c r="D156" s="69" t="s">
        <v>256</v>
      </c>
      <c r="E156" s="72" t="s">
        <v>475</v>
      </c>
    </row>
    <row r="157" spans="1:5">
      <c r="A157" s="81" t="s">
        <v>129</v>
      </c>
      <c r="B157" s="69">
        <v>67.12</v>
      </c>
      <c r="C157" s="70">
        <v>11.1</v>
      </c>
      <c r="D157" s="69" t="s">
        <v>256</v>
      </c>
      <c r="E157" s="72" t="s">
        <v>475</v>
      </c>
    </row>
    <row r="158" spans="1:5">
      <c r="A158" s="81" t="s">
        <v>130</v>
      </c>
      <c r="B158" s="69">
        <v>66.69</v>
      </c>
      <c r="C158" s="70">
        <v>8.35</v>
      </c>
      <c r="D158" s="69" t="s">
        <v>475</v>
      </c>
      <c r="E158" s="72" t="s">
        <v>475</v>
      </c>
    </row>
    <row r="159" spans="1:5">
      <c r="A159" s="81" t="s">
        <v>131</v>
      </c>
      <c r="B159" s="69">
        <v>74.64</v>
      </c>
      <c r="C159" s="70">
        <v>6.65</v>
      </c>
      <c r="D159" s="69" t="s">
        <v>475</v>
      </c>
      <c r="E159" s="72" t="s">
        <v>475</v>
      </c>
    </row>
    <row r="160" spans="1:5">
      <c r="A160" s="81" t="s">
        <v>132</v>
      </c>
      <c r="B160" s="69">
        <v>78.16</v>
      </c>
      <c r="C160" s="70">
        <v>11.57</v>
      </c>
      <c r="D160" s="69" t="s">
        <v>256</v>
      </c>
      <c r="E160" s="72" t="s">
        <v>475</v>
      </c>
    </row>
    <row r="161" spans="1:5">
      <c r="A161" s="81" t="s">
        <v>133</v>
      </c>
      <c r="B161" s="69">
        <v>71.55</v>
      </c>
      <c r="C161" s="70">
        <v>11.66</v>
      </c>
      <c r="D161" s="69" t="s">
        <v>256</v>
      </c>
      <c r="E161" s="72" t="s">
        <v>475</v>
      </c>
    </row>
    <row r="162" spans="1:5">
      <c r="A162" s="81" t="s">
        <v>134</v>
      </c>
      <c r="B162" s="69" t="s">
        <v>260</v>
      </c>
      <c r="C162" s="70" t="s">
        <v>260</v>
      </c>
      <c r="D162" s="69" t="s">
        <v>475</v>
      </c>
      <c r="E162" s="72" t="s">
        <v>475</v>
      </c>
    </row>
    <row r="163" spans="1:5">
      <c r="A163" s="81" t="s">
        <v>135</v>
      </c>
      <c r="B163" s="69">
        <v>74.599999999999994</v>
      </c>
      <c r="C163" s="70">
        <v>8.92</v>
      </c>
      <c r="D163" s="69" t="s">
        <v>475</v>
      </c>
      <c r="E163" s="72" t="s">
        <v>475</v>
      </c>
    </row>
    <row r="164" spans="1:5">
      <c r="A164" s="81" t="s">
        <v>136</v>
      </c>
      <c r="B164" s="69">
        <v>75.55</v>
      </c>
      <c r="C164" s="70">
        <v>7.92</v>
      </c>
      <c r="D164" s="69" t="s">
        <v>475</v>
      </c>
      <c r="E164" s="72" t="s">
        <v>475</v>
      </c>
    </row>
    <row r="165" spans="1:5">
      <c r="A165" s="81" t="s">
        <v>137</v>
      </c>
      <c r="B165" s="69">
        <v>78.37</v>
      </c>
      <c r="C165" s="70">
        <v>12.05</v>
      </c>
      <c r="D165" s="69" t="s">
        <v>256</v>
      </c>
      <c r="E165" s="72" t="s">
        <v>475</v>
      </c>
    </row>
    <row r="166" spans="1:5">
      <c r="A166" s="20"/>
      <c r="B166" s="69"/>
      <c r="C166" s="70"/>
      <c r="D166" s="69"/>
      <c r="E166" s="72"/>
    </row>
    <row r="167" spans="1:5" ht="25.5">
      <c r="A167" s="82" t="s">
        <v>163</v>
      </c>
      <c r="B167" s="75"/>
      <c r="C167" s="49"/>
      <c r="D167" s="75"/>
      <c r="E167" s="76"/>
    </row>
    <row r="168" spans="1:5">
      <c r="A168" s="20" t="s">
        <v>140</v>
      </c>
      <c r="B168" s="69">
        <v>74.290000000000006</v>
      </c>
      <c r="C168" s="70">
        <v>5.42</v>
      </c>
      <c r="D168" s="69" t="s">
        <v>475</v>
      </c>
      <c r="E168" s="72" t="s">
        <v>475</v>
      </c>
    </row>
    <row r="169" spans="1:5">
      <c r="A169" s="20" t="s">
        <v>141</v>
      </c>
      <c r="B169" s="69">
        <v>77.25</v>
      </c>
      <c r="C169" s="70">
        <v>8.7200000000000006</v>
      </c>
      <c r="D169" s="69" t="s">
        <v>475</v>
      </c>
      <c r="E169" s="72" t="s">
        <v>475</v>
      </c>
    </row>
    <row r="170" spans="1:5">
      <c r="A170" s="20" t="s">
        <v>142</v>
      </c>
      <c r="B170" s="69">
        <v>75.959999999999994</v>
      </c>
      <c r="C170" s="70">
        <v>12.12</v>
      </c>
      <c r="D170" s="69" t="s">
        <v>256</v>
      </c>
      <c r="E170" s="72" t="s">
        <v>475</v>
      </c>
    </row>
    <row r="171" spans="1:5">
      <c r="A171" s="20" t="s">
        <v>143</v>
      </c>
      <c r="B171" s="69">
        <v>77.75</v>
      </c>
      <c r="C171" s="70">
        <v>13.18</v>
      </c>
      <c r="D171" s="69" t="s">
        <v>256</v>
      </c>
      <c r="E171" s="72" t="s">
        <v>475</v>
      </c>
    </row>
    <row r="172" spans="1:5">
      <c r="A172" s="20" t="s">
        <v>144</v>
      </c>
      <c r="B172" s="69">
        <v>69.2</v>
      </c>
      <c r="C172" s="70">
        <v>6.68</v>
      </c>
      <c r="D172" s="69" t="s">
        <v>475</v>
      </c>
      <c r="E172" s="72" t="s">
        <v>475</v>
      </c>
    </row>
    <row r="173" spans="1:5">
      <c r="A173" s="20"/>
      <c r="B173" s="75"/>
      <c r="C173" s="49"/>
      <c r="D173" s="75"/>
      <c r="E173" s="76"/>
    </row>
    <row r="174" spans="1:5" ht="38.25">
      <c r="A174" s="82" t="s">
        <v>164</v>
      </c>
      <c r="B174" s="83"/>
      <c r="C174" s="84"/>
      <c r="D174" s="83"/>
      <c r="E174" s="76"/>
    </row>
    <row r="175" spans="1:5">
      <c r="A175" s="20" t="s">
        <v>146</v>
      </c>
      <c r="B175" s="69">
        <v>75.5</v>
      </c>
      <c r="C175" s="70">
        <v>5.28</v>
      </c>
      <c r="D175" s="69" t="s">
        <v>475</v>
      </c>
      <c r="E175" s="72" t="s">
        <v>475</v>
      </c>
    </row>
    <row r="176" spans="1:5">
      <c r="A176" s="20" t="s">
        <v>147</v>
      </c>
      <c r="B176" s="69">
        <v>71.989999999999995</v>
      </c>
      <c r="C176" s="70">
        <v>8.1</v>
      </c>
      <c r="D176" s="69" t="s">
        <v>475</v>
      </c>
      <c r="E176" s="72" t="s">
        <v>475</v>
      </c>
    </row>
    <row r="177" spans="1:5">
      <c r="A177" s="20"/>
      <c r="B177" s="75"/>
      <c r="C177" s="49"/>
      <c r="D177" s="75"/>
      <c r="E177" s="76"/>
    </row>
    <row r="178" spans="1:5">
      <c r="A178" s="73" t="s">
        <v>148</v>
      </c>
      <c r="B178" s="75"/>
      <c r="C178" s="49"/>
      <c r="D178" s="75"/>
      <c r="E178" s="76"/>
    </row>
    <row r="179" spans="1:5">
      <c r="A179" s="20" t="s">
        <v>149</v>
      </c>
      <c r="B179" s="69">
        <v>75.290000000000006</v>
      </c>
      <c r="C179" s="70">
        <v>5.53</v>
      </c>
      <c r="D179" s="69" t="s">
        <v>475</v>
      </c>
      <c r="E179" s="72" t="s">
        <v>475</v>
      </c>
    </row>
    <row r="180" spans="1:5">
      <c r="A180" s="20" t="s">
        <v>150</v>
      </c>
      <c r="B180" s="69">
        <v>70.599999999999994</v>
      </c>
      <c r="C180" s="70">
        <v>10.56</v>
      </c>
      <c r="D180" s="69" t="s">
        <v>256</v>
      </c>
      <c r="E180" s="72" t="s">
        <v>475</v>
      </c>
    </row>
    <row r="181" spans="1:5">
      <c r="A181" s="20" t="s">
        <v>151</v>
      </c>
      <c r="B181" s="69">
        <v>75.010000000000005</v>
      </c>
      <c r="C181" s="70">
        <v>7.02</v>
      </c>
      <c r="D181" s="69" t="s">
        <v>475</v>
      </c>
      <c r="E181" s="72" t="s">
        <v>475</v>
      </c>
    </row>
    <row r="182" spans="1:5">
      <c r="A182" s="20" t="s">
        <v>152</v>
      </c>
      <c r="B182" s="69">
        <v>63.78</v>
      </c>
      <c r="C182" s="70">
        <v>10.48</v>
      </c>
      <c r="D182" s="69" t="s">
        <v>256</v>
      </c>
      <c r="E182" s="72" t="s">
        <v>475</v>
      </c>
    </row>
    <row r="183" spans="1:5">
      <c r="A183" s="20" t="s">
        <v>153</v>
      </c>
      <c r="B183" s="69">
        <v>85.72</v>
      </c>
      <c r="C183" s="70">
        <v>15.28</v>
      </c>
      <c r="D183" s="69" t="s">
        <v>256</v>
      </c>
      <c r="E183" s="72" t="s">
        <v>475</v>
      </c>
    </row>
    <row r="184" spans="1:5">
      <c r="A184" s="20" t="s">
        <v>154</v>
      </c>
      <c r="B184" s="69">
        <v>71.05</v>
      </c>
      <c r="C184" s="70">
        <v>15.49</v>
      </c>
      <c r="D184" s="69" t="s">
        <v>256</v>
      </c>
      <c r="E184" s="72" t="s">
        <v>475</v>
      </c>
    </row>
    <row r="185" spans="1:5">
      <c r="A185" s="20" t="s">
        <v>155</v>
      </c>
      <c r="B185" s="69" t="s">
        <v>260</v>
      </c>
      <c r="C185" s="70" t="s">
        <v>260</v>
      </c>
      <c r="D185" s="69" t="s">
        <v>475</v>
      </c>
      <c r="E185" s="72" t="s">
        <v>475</v>
      </c>
    </row>
    <row r="186" spans="1:5">
      <c r="A186" s="20"/>
      <c r="B186" s="69"/>
      <c r="C186" s="70"/>
      <c r="D186" s="69"/>
      <c r="E186" s="72"/>
    </row>
    <row r="187" spans="1:5">
      <c r="A187" s="85" t="s">
        <v>156</v>
      </c>
      <c r="B187" s="69"/>
      <c r="C187" s="70"/>
      <c r="D187" s="69"/>
      <c r="E187" s="72"/>
    </row>
    <row r="188" spans="1:5">
      <c r="A188" s="86" t="s">
        <v>157</v>
      </c>
      <c r="B188" s="69">
        <v>87.51</v>
      </c>
      <c r="C188" s="70">
        <v>4.4000000000000004</v>
      </c>
      <c r="D188" s="69" t="s">
        <v>475</v>
      </c>
      <c r="E188" s="72" t="s">
        <v>264</v>
      </c>
    </row>
    <row r="189" spans="1:5">
      <c r="A189" s="86">
        <v>1</v>
      </c>
      <c r="B189" s="69">
        <v>93.98</v>
      </c>
      <c r="C189" s="70">
        <v>7.26</v>
      </c>
      <c r="D189" s="69" t="s">
        <v>475</v>
      </c>
      <c r="E189" s="72" t="s">
        <v>264</v>
      </c>
    </row>
    <row r="190" spans="1:5">
      <c r="A190" s="86">
        <v>2</v>
      </c>
      <c r="B190" s="69">
        <v>88.25</v>
      </c>
      <c r="C190" s="70">
        <v>12.26</v>
      </c>
      <c r="D190" s="69" t="s">
        <v>256</v>
      </c>
      <c r="E190" s="72" t="s">
        <v>475</v>
      </c>
    </row>
    <row r="191" spans="1:5">
      <c r="A191" s="86">
        <v>3</v>
      </c>
      <c r="B191" s="69">
        <v>83.26</v>
      </c>
      <c r="C191" s="70">
        <v>11.02</v>
      </c>
      <c r="D191" s="69" t="s">
        <v>256</v>
      </c>
      <c r="E191" s="72" t="s">
        <v>475</v>
      </c>
    </row>
    <row r="192" spans="1:5">
      <c r="A192" s="86">
        <v>4</v>
      </c>
      <c r="B192" s="69">
        <v>78.650000000000006</v>
      </c>
      <c r="C192" s="70">
        <v>11.85</v>
      </c>
      <c r="D192" s="69" t="s">
        <v>256</v>
      </c>
      <c r="E192" s="72" t="s">
        <v>475</v>
      </c>
    </row>
    <row r="193" spans="1:5">
      <c r="A193" s="86">
        <v>5</v>
      </c>
      <c r="B193" s="69">
        <v>74.44</v>
      </c>
      <c r="C193" s="70">
        <v>5.97</v>
      </c>
      <c r="D193" s="69" t="s">
        <v>475</v>
      </c>
      <c r="E193" s="72" t="s">
        <v>475</v>
      </c>
    </row>
    <row r="194" spans="1:5">
      <c r="A194" s="86">
        <v>6</v>
      </c>
      <c r="B194" s="69">
        <v>76.56</v>
      </c>
      <c r="C194" s="70">
        <v>13.21</v>
      </c>
      <c r="D194" s="69" t="s">
        <v>256</v>
      </c>
      <c r="E194" s="72" t="s">
        <v>475</v>
      </c>
    </row>
    <row r="195" spans="1:5">
      <c r="A195" s="86">
        <v>7</v>
      </c>
      <c r="B195" s="69">
        <v>66.48</v>
      </c>
      <c r="C195" s="70">
        <v>10.3</v>
      </c>
      <c r="D195" s="69" t="s">
        <v>256</v>
      </c>
      <c r="E195" s="72" t="s">
        <v>475</v>
      </c>
    </row>
    <row r="196" spans="1:5">
      <c r="A196" s="86">
        <v>8</v>
      </c>
      <c r="B196" s="69">
        <v>65.61</v>
      </c>
      <c r="C196" s="70">
        <v>12.44</v>
      </c>
      <c r="D196" s="69" t="s">
        <v>256</v>
      </c>
      <c r="E196" s="72" t="s">
        <v>475</v>
      </c>
    </row>
    <row r="197" spans="1:5">
      <c r="A197" s="86">
        <v>9</v>
      </c>
      <c r="B197" s="69">
        <v>57.72</v>
      </c>
      <c r="C197" s="70">
        <v>15.77</v>
      </c>
      <c r="D197" s="69" t="s">
        <v>256</v>
      </c>
      <c r="E197" s="72" t="s">
        <v>475</v>
      </c>
    </row>
    <row r="198" spans="1:5">
      <c r="A198" s="86" t="s">
        <v>158</v>
      </c>
      <c r="B198" s="69">
        <v>57.25</v>
      </c>
      <c r="C198" s="70">
        <v>11.37</v>
      </c>
      <c r="D198" s="69" t="s">
        <v>256</v>
      </c>
      <c r="E198" s="72" t="s">
        <v>264</v>
      </c>
    </row>
    <row r="199" spans="1:5">
      <c r="A199" s="86"/>
      <c r="B199" s="69"/>
      <c r="C199" s="70"/>
      <c r="D199" s="69"/>
      <c r="E199" s="72"/>
    </row>
    <row r="200" spans="1:5">
      <c r="A200" s="85" t="s">
        <v>159</v>
      </c>
      <c r="B200" s="69"/>
      <c r="C200" s="70"/>
      <c r="D200" s="69"/>
      <c r="E200" s="72"/>
    </row>
    <row r="201" spans="1:5">
      <c r="A201" s="87" t="s">
        <v>160</v>
      </c>
      <c r="B201" s="69">
        <v>67.58</v>
      </c>
      <c r="C201" s="70">
        <v>4.47</v>
      </c>
      <c r="D201" s="69" t="s">
        <v>475</v>
      </c>
      <c r="E201" s="72" t="s">
        <v>475</v>
      </c>
    </row>
    <row r="202" spans="1:5">
      <c r="A202" s="87" t="s">
        <v>326</v>
      </c>
      <c r="B202" s="69">
        <v>85.41</v>
      </c>
      <c r="C202" s="70">
        <v>7.68</v>
      </c>
      <c r="D202" s="69" t="s">
        <v>475</v>
      </c>
      <c r="E202" s="72" t="s">
        <v>475</v>
      </c>
    </row>
    <row r="203" spans="1:5">
      <c r="A203" s="87" t="s">
        <v>327</v>
      </c>
      <c r="B203" s="69">
        <v>91.68</v>
      </c>
      <c r="C203" s="70">
        <v>4.6100000000000003</v>
      </c>
      <c r="D203" s="69" t="s">
        <v>475</v>
      </c>
      <c r="E203" s="72" t="s">
        <v>264</v>
      </c>
    </row>
    <row r="204" spans="1:5">
      <c r="A204" s="87" t="s">
        <v>161</v>
      </c>
      <c r="B204" s="69">
        <v>87.89</v>
      </c>
      <c r="C204" s="70">
        <v>4.82</v>
      </c>
      <c r="D204" s="69" t="s">
        <v>475</v>
      </c>
      <c r="E204" s="72" t="s">
        <v>264</v>
      </c>
    </row>
    <row r="205" spans="1:5">
      <c r="A205" s="87"/>
      <c r="B205" s="69"/>
      <c r="C205" s="70"/>
      <c r="D205" s="69"/>
      <c r="E205" s="72"/>
    </row>
    <row r="206" spans="1:5">
      <c r="A206" s="85" t="s">
        <v>415</v>
      </c>
      <c r="B206" s="69"/>
      <c r="C206" s="70"/>
      <c r="D206" s="69"/>
      <c r="E206" s="72"/>
    </row>
    <row r="207" spans="1:5">
      <c r="A207" s="87" t="s">
        <v>416</v>
      </c>
      <c r="B207" s="69">
        <v>79.12</v>
      </c>
      <c r="C207" s="70">
        <v>12.84</v>
      </c>
      <c r="D207" s="69" t="s">
        <v>256</v>
      </c>
      <c r="E207" s="72" t="s">
        <v>475</v>
      </c>
    </row>
    <row r="208" spans="1:5">
      <c r="A208" s="87" t="s">
        <v>417</v>
      </c>
      <c r="B208" s="69">
        <v>73.78</v>
      </c>
      <c r="C208" s="70">
        <v>3.99</v>
      </c>
      <c r="D208" s="69" t="s">
        <v>475</v>
      </c>
      <c r="E208" s="72" t="s">
        <v>475</v>
      </c>
    </row>
    <row r="209" spans="1:5">
      <c r="A209" s="87" t="s">
        <v>418</v>
      </c>
      <c r="B209" s="69">
        <v>67.58</v>
      </c>
      <c r="C209" s="70">
        <v>15.52</v>
      </c>
      <c r="D209" s="69" t="s">
        <v>256</v>
      </c>
      <c r="E209" s="72" t="s">
        <v>475</v>
      </c>
    </row>
    <row r="210" spans="1:5">
      <c r="A210" s="87" t="s">
        <v>419</v>
      </c>
      <c r="B210" s="69" t="s">
        <v>260</v>
      </c>
      <c r="C210" s="70" t="s">
        <v>260</v>
      </c>
      <c r="D210" s="69" t="s">
        <v>475</v>
      </c>
      <c r="E210" s="72" t="s">
        <v>475</v>
      </c>
    </row>
    <row r="211" spans="1:5">
      <c r="A211" s="87" t="s">
        <v>420</v>
      </c>
      <c r="B211" s="69" t="s">
        <v>260</v>
      </c>
      <c r="C211" s="70" t="s">
        <v>260</v>
      </c>
      <c r="D211" s="69" t="s">
        <v>475</v>
      </c>
      <c r="E211" s="72" t="s">
        <v>475</v>
      </c>
    </row>
    <row r="212" spans="1:5">
      <c r="A212" s="87" t="s">
        <v>421</v>
      </c>
      <c r="B212" s="69">
        <v>83.78</v>
      </c>
      <c r="C212" s="70">
        <v>13.46</v>
      </c>
      <c r="D212" s="69" t="s">
        <v>256</v>
      </c>
      <c r="E212" s="72" t="s">
        <v>475</v>
      </c>
    </row>
    <row r="213" spans="1:5">
      <c r="A213" s="87" t="s">
        <v>422</v>
      </c>
      <c r="B213" s="69" t="s">
        <v>260</v>
      </c>
      <c r="C213" s="70" t="s">
        <v>260</v>
      </c>
      <c r="D213" s="69" t="s">
        <v>475</v>
      </c>
      <c r="E213" s="72" t="s">
        <v>475</v>
      </c>
    </row>
    <row r="214" spans="1:5">
      <c r="A214" s="87" t="s">
        <v>423</v>
      </c>
      <c r="B214" s="69" t="s">
        <v>260</v>
      </c>
      <c r="C214" s="70" t="s">
        <v>260</v>
      </c>
      <c r="D214" s="69" t="s">
        <v>475</v>
      </c>
      <c r="E214" s="72" t="s">
        <v>475</v>
      </c>
    </row>
    <row r="215" spans="1:5">
      <c r="A215" s="87" t="s">
        <v>424</v>
      </c>
      <c r="B215" s="69">
        <v>68.94</v>
      </c>
      <c r="C215" s="70">
        <v>17.149999999999999</v>
      </c>
      <c r="D215" s="69" t="s">
        <v>256</v>
      </c>
      <c r="E215" s="72" t="s">
        <v>475</v>
      </c>
    </row>
    <row r="216" spans="1:5">
      <c r="A216" s="87"/>
      <c r="B216" s="69"/>
      <c r="C216" s="70"/>
      <c r="D216" s="69"/>
      <c r="E216" s="72"/>
    </row>
    <row r="217" spans="1:5">
      <c r="A217" s="85" t="s">
        <v>425</v>
      </c>
      <c r="B217" s="69"/>
      <c r="C217" s="70"/>
      <c r="D217" s="69"/>
      <c r="E217" s="72"/>
    </row>
    <row r="218" spans="1:5">
      <c r="A218" s="87" t="s">
        <v>426</v>
      </c>
      <c r="B218" s="69">
        <v>65.31</v>
      </c>
      <c r="C218" s="70">
        <v>4.67</v>
      </c>
      <c r="D218" s="69" t="s">
        <v>475</v>
      </c>
      <c r="E218" s="72" t="s">
        <v>264</v>
      </c>
    </row>
    <row r="219" spans="1:5">
      <c r="A219" s="87" t="s">
        <v>427</v>
      </c>
      <c r="B219" s="69">
        <v>65.11</v>
      </c>
      <c r="C219" s="70">
        <v>11.69</v>
      </c>
      <c r="D219" s="69" t="s">
        <v>256</v>
      </c>
      <c r="E219" s="72" t="s">
        <v>475</v>
      </c>
    </row>
    <row r="220" spans="1:5">
      <c r="A220" s="87" t="s">
        <v>428</v>
      </c>
      <c r="B220" s="69">
        <v>77.010000000000005</v>
      </c>
      <c r="C220" s="70">
        <v>10.29</v>
      </c>
      <c r="D220" s="69" t="s">
        <v>256</v>
      </c>
      <c r="E220" s="72" t="s">
        <v>475</v>
      </c>
    </row>
    <row r="221" spans="1:5">
      <c r="A221" s="87" t="s">
        <v>429</v>
      </c>
      <c r="B221" s="69">
        <v>87.68</v>
      </c>
      <c r="C221" s="70">
        <v>17.489999999999998</v>
      </c>
      <c r="D221" s="69" t="s">
        <v>256</v>
      </c>
      <c r="E221" s="72" t="s">
        <v>475</v>
      </c>
    </row>
    <row r="222" spans="1:5">
      <c r="A222" s="87" t="s">
        <v>430</v>
      </c>
      <c r="B222" s="69">
        <v>90.88</v>
      </c>
      <c r="C222" s="70">
        <v>15.33</v>
      </c>
      <c r="D222" s="69" t="s">
        <v>256</v>
      </c>
      <c r="E222" s="72" t="s">
        <v>475</v>
      </c>
    </row>
    <row r="223" spans="1:5">
      <c r="A223" s="87"/>
      <c r="B223" s="69"/>
      <c r="C223" s="70"/>
      <c r="D223" s="69"/>
      <c r="E223" s="72"/>
    </row>
    <row r="224" spans="1:5">
      <c r="A224" s="85" t="s">
        <v>162</v>
      </c>
      <c r="B224" s="69"/>
      <c r="C224" s="70"/>
      <c r="D224" s="69"/>
      <c r="E224" s="72"/>
    </row>
    <row r="225" spans="1:55">
      <c r="A225" s="87" t="s">
        <v>375</v>
      </c>
      <c r="B225" s="69">
        <v>67.69</v>
      </c>
      <c r="C225" s="70">
        <v>8.08</v>
      </c>
      <c r="D225" s="69" t="s">
        <v>475</v>
      </c>
      <c r="E225" s="72" t="s">
        <v>475</v>
      </c>
      <c r="G225" s="93"/>
    </row>
    <row r="226" spans="1:55">
      <c r="A226" s="224" t="s">
        <v>340</v>
      </c>
      <c r="B226" s="69">
        <v>67.22</v>
      </c>
      <c r="C226" s="70">
        <v>11.56</v>
      </c>
      <c r="D226" s="69" t="s">
        <v>256</v>
      </c>
      <c r="E226" s="72" t="s">
        <v>475</v>
      </c>
      <c r="G226" s="93"/>
    </row>
    <row r="227" spans="1:55">
      <c r="A227" s="226" t="s">
        <v>341</v>
      </c>
      <c r="B227" s="69">
        <v>67.260000000000005</v>
      </c>
      <c r="C227" s="70">
        <v>11.11</v>
      </c>
      <c r="D227" s="69" t="s">
        <v>256</v>
      </c>
      <c r="E227" s="72" t="s">
        <v>475</v>
      </c>
      <c r="G227" s="93"/>
    </row>
    <row r="228" spans="1:55">
      <c r="A228" s="226" t="s">
        <v>342</v>
      </c>
      <c r="B228" s="69" t="s">
        <v>260</v>
      </c>
      <c r="C228" s="70" t="s">
        <v>260</v>
      </c>
      <c r="D228" s="69" t="s">
        <v>475</v>
      </c>
      <c r="E228" s="72" t="s">
        <v>475</v>
      </c>
      <c r="G228" s="93"/>
    </row>
    <row r="229" spans="1:55">
      <c r="A229" s="224" t="s">
        <v>343</v>
      </c>
      <c r="B229" s="69">
        <v>67.84</v>
      </c>
      <c r="C229" s="70">
        <v>13.89</v>
      </c>
      <c r="D229" s="69" t="s">
        <v>256</v>
      </c>
      <c r="E229" s="72" t="s">
        <v>475</v>
      </c>
      <c r="G229" s="93"/>
    </row>
    <row r="230" spans="1:55">
      <c r="A230" s="86" t="s">
        <v>376</v>
      </c>
      <c r="B230" s="69">
        <v>72.67</v>
      </c>
      <c r="C230" s="70">
        <v>9.18</v>
      </c>
      <c r="D230" s="69" t="s">
        <v>475</v>
      </c>
      <c r="E230" s="72" t="s">
        <v>475</v>
      </c>
      <c r="G230" s="93"/>
    </row>
    <row r="231" spans="1:55">
      <c r="A231" s="224" t="s">
        <v>377</v>
      </c>
      <c r="B231" s="69">
        <v>74.58</v>
      </c>
      <c r="C231" s="70">
        <v>13.75</v>
      </c>
      <c r="D231" s="69" t="s">
        <v>256</v>
      </c>
      <c r="E231" s="72" t="s">
        <v>475</v>
      </c>
      <c r="G231" s="93"/>
    </row>
    <row r="232" spans="1:55">
      <c r="A232" s="225" t="s">
        <v>378</v>
      </c>
      <c r="B232" s="88">
        <v>71.489999999999995</v>
      </c>
      <c r="C232" s="89">
        <v>9.74</v>
      </c>
      <c r="D232" s="88" t="s">
        <v>475</v>
      </c>
      <c r="E232" s="90" t="s">
        <v>475</v>
      </c>
      <c r="G232" s="93"/>
    </row>
    <row r="234" spans="1:55" s="116" customFormat="1" ht="28.9" customHeight="1">
      <c r="A234" s="435" t="s">
        <v>347</v>
      </c>
      <c r="B234" s="435"/>
      <c r="C234" s="435"/>
      <c r="D234" s="435"/>
      <c r="E234" s="435"/>
      <c r="F234" s="435"/>
      <c r="G234" s="435"/>
      <c r="H234" s="435"/>
      <c r="I234" s="435"/>
      <c r="J234" s="435"/>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0"/>
      <c r="AI234" s="220"/>
      <c r="AJ234" s="220"/>
      <c r="AK234" s="220"/>
      <c r="AL234" s="220"/>
      <c r="AM234" s="220"/>
      <c r="AN234" s="220"/>
      <c r="AO234" s="220"/>
      <c r="AP234" s="220"/>
      <c r="AQ234" s="220"/>
      <c r="AR234" s="220"/>
      <c r="AS234" s="97"/>
      <c r="AT234" s="220"/>
      <c r="AU234" s="220"/>
      <c r="AV234" s="220"/>
      <c r="AW234" s="220"/>
      <c r="AX234" s="220"/>
      <c r="AY234" s="220"/>
      <c r="AZ234" s="220"/>
      <c r="BA234" s="220"/>
      <c r="BB234" s="220"/>
      <c r="BC234" s="220"/>
    </row>
    <row r="235" spans="1:55" s="116" customFormat="1" ht="25.15" customHeight="1">
      <c r="A235" s="437" t="s">
        <v>348</v>
      </c>
      <c r="B235" s="437"/>
      <c r="C235" s="437"/>
      <c r="D235" s="437"/>
      <c r="E235" s="437"/>
      <c r="F235" s="437"/>
      <c r="G235" s="437"/>
      <c r="H235" s="437"/>
      <c r="I235" s="437"/>
      <c r="J235" s="437"/>
      <c r="K235" s="222"/>
      <c r="L235" s="222"/>
      <c r="M235" s="222"/>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0"/>
      <c r="AI235" s="220"/>
      <c r="AJ235" s="220"/>
      <c r="AK235" s="220"/>
      <c r="AL235" s="220"/>
      <c r="AM235" s="220"/>
      <c r="AN235" s="220"/>
      <c r="AO235" s="220"/>
      <c r="AP235" s="220"/>
      <c r="AQ235" s="220"/>
      <c r="AR235" s="220"/>
      <c r="AS235" s="97"/>
      <c r="AT235" s="220"/>
      <c r="AU235" s="220"/>
      <c r="AV235" s="220"/>
      <c r="AW235" s="220"/>
      <c r="AX235" s="220"/>
      <c r="AY235" s="220"/>
      <c r="AZ235" s="220"/>
      <c r="BA235" s="220"/>
      <c r="BB235" s="220"/>
      <c r="BC235" s="220"/>
    </row>
    <row r="236" spans="1:55" s="116" customFormat="1" ht="27" customHeight="1">
      <c r="A236" s="435" t="s">
        <v>349</v>
      </c>
      <c r="B236" s="435"/>
      <c r="C236" s="435"/>
      <c r="D236" s="435"/>
      <c r="E236" s="435"/>
      <c r="F236" s="435"/>
      <c r="G236" s="435"/>
      <c r="H236" s="435"/>
      <c r="I236" s="435"/>
      <c r="J236" s="435"/>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0"/>
      <c r="AI236" s="220"/>
      <c r="AJ236" s="220"/>
      <c r="AK236" s="220"/>
      <c r="AL236" s="220"/>
      <c r="AM236" s="220"/>
      <c r="AN236" s="220"/>
      <c r="AO236" s="220"/>
      <c r="AP236" s="220"/>
      <c r="AQ236" s="220"/>
      <c r="AR236" s="220"/>
      <c r="AS236" s="97"/>
      <c r="AT236" s="220"/>
      <c r="AU236" s="220"/>
      <c r="AV236" s="220"/>
      <c r="AW236" s="220"/>
      <c r="AX236" s="220"/>
      <c r="AY236" s="220"/>
      <c r="AZ236" s="220"/>
      <c r="BA236" s="220"/>
      <c r="BB236" s="220"/>
      <c r="BC236" s="220"/>
    </row>
    <row r="237" spans="1:55" s="116" customFormat="1" ht="25.9" customHeight="1">
      <c r="A237" s="435" t="s">
        <v>350</v>
      </c>
      <c r="B237" s="435"/>
      <c r="C237" s="435"/>
      <c r="D237" s="435"/>
      <c r="E237" s="435"/>
      <c r="F237" s="435"/>
      <c r="G237" s="435"/>
      <c r="H237" s="435"/>
      <c r="I237" s="435"/>
      <c r="J237" s="435"/>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0"/>
      <c r="AI237" s="220"/>
      <c r="AJ237" s="220"/>
      <c r="AK237" s="220"/>
      <c r="AL237" s="220"/>
      <c r="AM237" s="220"/>
      <c r="AN237" s="220"/>
      <c r="AO237" s="220"/>
      <c r="AP237" s="220"/>
      <c r="AQ237" s="220"/>
      <c r="AR237" s="220"/>
      <c r="AS237" s="97"/>
      <c r="AT237" s="220"/>
      <c r="AU237" s="220"/>
      <c r="AV237" s="220"/>
      <c r="AW237" s="220"/>
      <c r="AX237" s="220"/>
      <c r="AY237" s="220"/>
      <c r="AZ237" s="220"/>
      <c r="BA237" s="220"/>
      <c r="BB237" s="220"/>
      <c r="BC237" s="220"/>
    </row>
    <row r="238" spans="1:55" s="116" customFormat="1" ht="13.9" customHeight="1">
      <c r="A238" s="435" t="s">
        <v>24</v>
      </c>
      <c r="B238" s="435"/>
      <c r="C238" s="435"/>
      <c r="D238" s="435"/>
      <c r="E238" s="435"/>
      <c r="F238" s="435"/>
      <c r="G238" s="435"/>
      <c r="H238" s="435"/>
      <c r="I238" s="435"/>
      <c r="J238" s="435"/>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0"/>
      <c r="AI238" s="220"/>
      <c r="AJ238" s="220"/>
      <c r="AK238" s="220"/>
      <c r="AL238" s="220"/>
      <c r="AM238" s="220"/>
      <c r="AN238" s="220"/>
      <c r="AO238" s="220"/>
      <c r="AP238" s="220"/>
      <c r="AQ238" s="220"/>
      <c r="AR238" s="220"/>
      <c r="AS238" s="97"/>
      <c r="AT238" s="220"/>
      <c r="AU238" s="220"/>
      <c r="AV238" s="220"/>
      <c r="AW238" s="220"/>
      <c r="AX238" s="220"/>
      <c r="AY238" s="220"/>
      <c r="AZ238" s="220"/>
      <c r="BA238" s="220"/>
      <c r="BB238" s="220"/>
      <c r="BC238" s="220"/>
    </row>
    <row r="240" spans="1:55">
      <c r="A240" s="38" t="s">
        <v>25</v>
      </c>
    </row>
  </sheetData>
  <mergeCells count="7">
    <mergeCell ref="A237:J237"/>
    <mergeCell ref="A238:J238"/>
    <mergeCell ref="B10:E10"/>
    <mergeCell ref="C11:E11"/>
    <mergeCell ref="A234:J234"/>
    <mergeCell ref="A235:J235"/>
    <mergeCell ref="A236:J236"/>
  </mergeCells>
  <hyperlinks>
    <hyperlink ref="A240" location="Contents!A1" display="Return to contents" xr:uid="{B821B6A6-72DD-4C2D-9543-977AF2031FC6}"/>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E611-EAB5-4E01-A036-2BF4F858754D}">
  <dimension ref="A7:BD179"/>
  <sheetViews>
    <sheetView showGridLines="0" workbookViewId="0">
      <selection activeCell="O16" sqref="O16"/>
    </sheetView>
  </sheetViews>
  <sheetFormatPr defaultColWidth="9.28515625" defaultRowHeight="15"/>
  <cols>
    <col min="1" max="1" width="63.42578125" style="3" customWidth="1"/>
    <col min="2" max="2" width="6.7109375" style="2" customWidth="1"/>
    <col min="3" max="4" width="2.5703125" style="2" customWidth="1"/>
    <col min="5" max="5" width="7.28515625" style="2" customWidth="1"/>
    <col min="6" max="6" width="2.7109375" style="2" customWidth="1"/>
    <col min="7" max="7" width="4.7109375" style="2" customWidth="1"/>
    <col min="8" max="8" width="7.28515625" style="2" customWidth="1"/>
    <col min="9" max="10" width="2.5703125" style="2" customWidth="1"/>
    <col min="11" max="11" width="3.85546875" style="2" customWidth="1"/>
    <col min="12" max="12" width="2.5703125" style="2" customWidth="1"/>
    <col min="13" max="16384" width="9.28515625" style="2"/>
  </cols>
  <sheetData>
    <row r="7" spans="1:12">
      <c r="A7" s="1" t="s">
        <v>522</v>
      </c>
    </row>
    <row r="9" spans="1:12">
      <c r="A9" s="3" t="s">
        <v>523</v>
      </c>
    </row>
    <row r="10" spans="1:12" ht="45" customHeight="1">
      <c r="A10" s="439" t="s">
        <v>165</v>
      </c>
      <c r="B10" s="444" t="s">
        <v>383</v>
      </c>
      <c r="C10" s="445"/>
      <c r="D10" s="446"/>
      <c r="E10" s="444" t="s">
        <v>385</v>
      </c>
      <c r="F10" s="445"/>
      <c r="G10" s="446"/>
      <c r="H10" s="444" t="s">
        <v>384</v>
      </c>
      <c r="I10" s="445"/>
      <c r="J10" s="445"/>
      <c r="K10" s="445"/>
      <c r="L10" s="446"/>
    </row>
    <row r="11" spans="1:12" ht="64.5" customHeight="1">
      <c r="A11" s="440"/>
      <c r="B11" s="441" t="s">
        <v>509</v>
      </c>
      <c r="C11" s="442"/>
      <c r="D11" s="443"/>
      <c r="E11" s="441" t="s">
        <v>509</v>
      </c>
      <c r="F11" s="442"/>
      <c r="G11" s="443"/>
      <c r="H11" s="441" t="s">
        <v>508</v>
      </c>
      <c r="I11" s="442"/>
      <c r="J11" s="442"/>
      <c r="K11" s="442"/>
      <c r="L11" s="443"/>
    </row>
    <row r="12" spans="1:12">
      <c r="A12" s="4" t="s">
        <v>379</v>
      </c>
      <c r="B12" s="460" t="s">
        <v>166</v>
      </c>
      <c r="C12" s="447"/>
      <c r="D12" s="448"/>
      <c r="E12" s="460" t="s">
        <v>166</v>
      </c>
      <c r="F12" s="447"/>
      <c r="G12" s="447"/>
      <c r="H12" s="460" t="s">
        <v>166</v>
      </c>
      <c r="I12" s="447"/>
      <c r="J12" s="447"/>
      <c r="K12" s="447"/>
      <c r="L12" s="448"/>
    </row>
    <row r="13" spans="1:12">
      <c r="A13" s="94" t="s">
        <v>167</v>
      </c>
      <c r="B13" s="42">
        <v>50.29</v>
      </c>
      <c r="C13" s="184" t="s">
        <v>475</v>
      </c>
      <c r="D13" s="107" t="s">
        <v>475</v>
      </c>
      <c r="E13" s="42">
        <v>40.71</v>
      </c>
      <c r="F13" s="43" t="s">
        <v>475</v>
      </c>
      <c r="G13" s="184" t="s">
        <v>475</v>
      </c>
      <c r="H13" s="322">
        <v>45.25</v>
      </c>
      <c r="I13" s="319" t="s">
        <v>475</v>
      </c>
      <c r="J13" s="323" t="s">
        <v>475</v>
      </c>
      <c r="K13" s="323" t="s">
        <v>475</v>
      </c>
      <c r="L13" s="324" t="s">
        <v>475</v>
      </c>
    </row>
    <row r="14" spans="1:12">
      <c r="A14" s="95" t="s">
        <v>168</v>
      </c>
      <c r="B14" s="46">
        <v>8.3000000000000007</v>
      </c>
      <c r="C14" s="186" t="s">
        <v>258</v>
      </c>
      <c r="D14" s="76" t="s">
        <v>475</v>
      </c>
      <c r="E14" s="46">
        <v>5.24</v>
      </c>
      <c r="F14" s="44" t="s">
        <v>258</v>
      </c>
      <c r="G14" s="186" t="s">
        <v>475</v>
      </c>
      <c r="H14" s="234">
        <v>6.7</v>
      </c>
      <c r="I14" s="237" t="s">
        <v>258</v>
      </c>
      <c r="J14" s="235" t="s">
        <v>475</v>
      </c>
      <c r="K14" s="243" t="s">
        <v>475</v>
      </c>
      <c r="L14" s="236" t="s">
        <v>475</v>
      </c>
    </row>
    <row r="15" spans="1:12">
      <c r="A15" s="95" t="s">
        <v>169</v>
      </c>
      <c r="B15" s="46">
        <v>16.28</v>
      </c>
      <c r="C15" s="186" t="s">
        <v>258</v>
      </c>
      <c r="D15" s="76" t="s">
        <v>475</v>
      </c>
      <c r="E15" s="46">
        <v>11.56</v>
      </c>
      <c r="F15" s="44" t="s">
        <v>475</v>
      </c>
      <c r="G15" s="186" t="s">
        <v>475</v>
      </c>
      <c r="H15" s="234">
        <v>15.67</v>
      </c>
      <c r="I15" s="237" t="s">
        <v>258</v>
      </c>
      <c r="J15" s="235" t="s">
        <v>475</v>
      </c>
      <c r="K15" s="243" t="s">
        <v>475</v>
      </c>
      <c r="L15" s="236" t="s">
        <v>475</v>
      </c>
    </row>
    <row r="16" spans="1:12">
      <c r="A16" s="95" t="s">
        <v>170</v>
      </c>
      <c r="B16" s="46">
        <v>26.99</v>
      </c>
      <c r="C16" s="186" t="s">
        <v>475</v>
      </c>
      <c r="D16" s="76" t="s">
        <v>475</v>
      </c>
      <c r="E16" s="46">
        <v>20.77</v>
      </c>
      <c r="F16" s="44" t="s">
        <v>475</v>
      </c>
      <c r="G16" s="186" t="s">
        <v>475</v>
      </c>
      <c r="H16" s="234">
        <v>16.489999999999998</v>
      </c>
      <c r="I16" s="237" t="s">
        <v>258</v>
      </c>
      <c r="J16" s="235" t="s">
        <v>475</v>
      </c>
      <c r="K16" s="243" t="s">
        <v>475</v>
      </c>
      <c r="L16" s="236" t="s">
        <v>266</v>
      </c>
    </row>
    <row r="17" spans="1:12">
      <c r="A17" s="95" t="s">
        <v>171</v>
      </c>
      <c r="B17" s="46">
        <v>16.3</v>
      </c>
      <c r="C17" s="186" t="s">
        <v>258</v>
      </c>
      <c r="D17" s="76" t="s">
        <v>475</v>
      </c>
      <c r="E17" s="46">
        <v>12.86</v>
      </c>
      <c r="F17" s="44" t="s">
        <v>258</v>
      </c>
      <c r="G17" s="186" t="s">
        <v>475</v>
      </c>
      <c r="H17" s="234" t="s">
        <v>262</v>
      </c>
      <c r="I17" s="237" t="s">
        <v>475</v>
      </c>
      <c r="J17" s="235" t="s">
        <v>475</v>
      </c>
      <c r="K17" s="243" t="s">
        <v>475</v>
      </c>
      <c r="L17" s="236" t="s">
        <v>475</v>
      </c>
    </row>
    <row r="18" spans="1:12">
      <c r="A18" s="95" t="s">
        <v>524</v>
      </c>
      <c r="B18" s="46" t="s">
        <v>262</v>
      </c>
      <c r="C18" s="186" t="s">
        <v>475</v>
      </c>
      <c r="D18" s="76" t="s">
        <v>475</v>
      </c>
      <c r="E18" s="46" t="s">
        <v>262</v>
      </c>
      <c r="F18" s="44" t="s">
        <v>475</v>
      </c>
      <c r="G18" s="186" t="s">
        <v>475</v>
      </c>
      <c r="H18" s="234">
        <v>6.33</v>
      </c>
      <c r="I18" s="237" t="s">
        <v>258</v>
      </c>
      <c r="J18" s="235" t="s">
        <v>475</v>
      </c>
      <c r="K18" s="243" t="s">
        <v>406</v>
      </c>
      <c r="L18" s="236" t="s">
        <v>266</v>
      </c>
    </row>
    <row r="19" spans="1:12">
      <c r="A19" s="95" t="s">
        <v>172</v>
      </c>
      <c r="B19" s="46">
        <v>10.74</v>
      </c>
      <c r="C19" s="186" t="s">
        <v>258</v>
      </c>
      <c r="D19" s="76" t="s">
        <v>475</v>
      </c>
      <c r="E19" s="46">
        <v>7.83</v>
      </c>
      <c r="F19" s="44" t="s">
        <v>258</v>
      </c>
      <c r="G19" s="186" t="s">
        <v>475</v>
      </c>
      <c r="H19" s="234">
        <v>4.17</v>
      </c>
      <c r="I19" s="237" t="s">
        <v>258</v>
      </c>
      <c r="J19" s="235" t="s">
        <v>475</v>
      </c>
      <c r="K19" s="243" t="s">
        <v>406</v>
      </c>
      <c r="L19" s="236" t="s">
        <v>266</v>
      </c>
    </row>
    <row r="20" spans="1:12">
      <c r="A20" s="95" t="s">
        <v>525</v>
      </c>
      <c r="B20" s="46" t="s">
        <v>262</v>
      </c>
      <c r="C20" s="186" t="s">
        <v>475</v>
      </c>
      <c r="D20" s="76" t="s">
        <v>475</v>
      </c>
      <c r="E20" s="46">
        <v>1.7</v>
      </c>
      <c r="F20" s="44" t="s">
        <v>258</v>
      </c>
      <c r="G20" s="186" t="s">
        <v>475</v>
      </c>
      <c r="H20" s="234">
        <v>9.5299999999999994</v>
      </c>
      <c r="I20" s="237" t="s">
        <v>258</v>
      </c>
      <c r="J20" s="235" t="s">
        <v>475</v>
      </c>
      <c r="K20" s="243" t="s">
        <v>406</v>
      </c>
      <c r="L20" s="236" t="s">
        <v>266</v>
      </c>
    </row>
    <row r="21" spans="1:12">
      <c r="A21" s="95" t="s">
        <v>173</v>
      </c>
      <c r="B21" s="46">
        <v>7.31</v>
      </c>
      <c r="C21" s="186" t="s">
        <v>258</v>
      </c>
      <c r="D21" s="76" t="s">
        <v>475</v>
      </c>
      <c r="E21" s="46">
        <v>11.92</v>
      </c>
      <c r="F21" s="44" t="s">
        <v>258</v>
      </c>
      <c r="G21" s="186" t="s">
        <v>475</v>
      </c>
      <c r="H21" s="234">
        <v>15.06</v>
      </c>
      <c r="I21" s="237" t="s">
        <v>258</v>
      </c>
      <c r="J21" s="235" t="s">
        <v>475</v>
      </c>
      <c r="K21" s="243" t="s">
        <v>475</v>
      </c>
      <c r="L21" s="236" t="s">
        <v>266</v>
      </c>
    </row>
    <row r="22" spans="1:12">
      <c r="A22" s="95" t="s">
        <v>174</v>
      </c>
      <c r="B22" s="46">
        <v>5.37</v>
      </c>
      <c r="C22" s="186" t="s">
        <v>258</v>
      </c>
      <c r="D22" s="76" t="s">
        <v>475</v>
      </c>
      <c r="E22" s="46">
        <v>6.5</v>
      </c>
      <c r="F22" s="44" t="s">
        <v>258</v>
      </c>
      <c r="G22" s="186" t="s">
        <v>475</v>
      </c>
      <c r="H22" s="234">
        <v>7.05</v>
      </c>
      <c r="I22" s="237" t="s">
        <v>258</v>
      </c>
      <c r="J22" s="235" t="s">
        <v>475</v>
      </c>
      <c r="K22" s="243" t="s">
        <v>475</v>
      </c>
      <c r="L22" s="236" t="s">
        <v>475</v>
      </c>
    </row>
    <row r="23" spans="1:12">
      <c r="A23" s="95" t="s">
        <v>175</v>
      </c>
      <c r="B23" s="46">
        <v>19.84</v>
      </c>
      <c r="C23" s="186" t="s">
        <v>258</v>
      </c>
      <c r="D23" s="76" t="s">
        <v>475</v>
      </c>
      <c r="E23" s="46">
        <v>16.55</v>
      </c>
      <c r="F23" s="44" t="s">
        <v>258</v>
      </c>
      <c r="G23" s="186" t="s">
        <v>475</v>
      </c>
      <c r="H23" s="234">
        <v>3.57</v>
      </c>
      <c r="I23" s="237" t="s">
        <v>258</v>
      </c>
      <c r="J23" s="235" t="s">
        <v>475</v>
      </c>
      <c r="K23" s="243" t="s">
        <v>406</v>
      </c>
      <c r="L23" s="236" t="s">
        <v>266</v>
      </c>
    </row>
    <row r="24" spans="1:12">
      <c r="A24" s="78" t="s">
        <v>176</v>
      </c>
      <c r="B24" s="46">
        <v>6.14</v>
      </c>
      <c r="C24" s="186" t="s">
        <v>258</v>
      </c>
      <c r="D24" s="76" t="s">
        <v>475</v>
      </c>
      <c r="E24" s="46">
        <v>9.51</v>
      </c>
      <c r="F24" s="44" t="s">
        <v>258</v>
      </c>
      <c r="G24" s="186" t="s">
        <v>475</v>
      </c>
      <c r="H24" s="234">
        <v>6.22</v>
      </c>
      <c r="I24" s="237" t="s">
        <v>258</v>
      </c>
      <c r="J24" s="235" t="s">
        <v>475</v>
      </c>
      <c r="K24" s="243" t="s">
        <v>475</v>
      </c>
      <c r="L24" s="236" t="s">
        <v>475</v>
      </c>
    </row>
    <row r="25" spans="1:12">
      <c r="A25" s="78" t="s">
        <v>177</v>
      </c>
      <c r="B25" s="46">
        <v>4.0999999999999996</v>
      </c>
      <c r="C25" s="186" t="s">
        <v>258</v>
      </c>
      <c r="D25" s="76" t="s">
        <v>475</v>
      </c>
      <c r="E25" s="46" t="s">
        <v>262</v>
      </c>
      <c r="F25" s="44" t="s">
        <v>475</v>
      </c>
      <c r="G25" s="186" t="s">
        <v>475</v>
      </c>
      <c r="H25" s="234" t="s">
        <v>262</v>
      </c>
      <c r="I25" s="237" t="s">
        <v>475</v>
      </c>
      <c r="J25" s="235" t="s">
        <v>475</v>
      </c>
      <c r="K25" s="243" t="s">
        <v>475</v>
      </c>
      <c r="L25" s="236" t="s">
        <v>475</v>
      </c>
    </row>
    <row r="26" spans="1:12">
      <c r="A26" s="78" t="s">
        <v>178</v>
      </c>
      <c r="B26" s="46">
        <v>8.66</v>
      </c>
      <c r="C26" s="186" t="s">
        <v>258</v>
      </c>
      <c r="D26" s="76" t="s">
        <v>475</v>
      </c>
      <c r="E26" s="46">
        <v>7.5</v>
      </c>
      <c r="F26" s="44" t="s">
        <v>258</v>
      </c>
      <c r="G26" s="186" t="s">
        <v>475</v>
      </c>
      <c r="H26" s="234">
        <v>8</v>
      </c>
      <c r="I26" s="237" t="s">
        <v>258</v>
      </c>
      <c r="J26" s="235" t="s">
        <v>475</v>
      </c>
      <c r="K26" s="243" t="s">
        <v>475</v>
      </c>
      <c r="L26" s="236" t="s">
        <v>475</v>
      </c>
    </row>
    <row r="27" spans="1:12">
      <c r="A27" s="78" t="s">
        <v>179</v>
      </c>
      <c r="B27" s="46" t="s">
        <v>262</v>
      </c>
      <c r="C27" s="186" t="s">
        <v>475</v>
      </c>
      <c r="D27" s="76" t="s">
        <v>475</v>
      </c>
      <c r="E27" s="46" t="s">
        <v>262</v>
      </c>
      <c r="F27" s="44" t="s">
        <v>475</v>
      </c>
      <c r="G27" s="186" t="s">
        <v>475</v>
      </c>
      <c r="H27" s="234" t="s">
        <v>262</v>
      </c>
      <c r="I27" s="237" t="s">
        <v>475</v>
      </c>
      <c r="J27" s="235" t="s">
        <v>475</v>
      </c>
      <c r="K27" s="243" t="s">
        <v>475</v>
      </c>
      <c r="L27" s="236" t="s">
        <v>475</v>
      </c>
    </row>
    <row r="28" spans="1:12">
      <c r="A28" s="95" t="s">
        <v>180</v>
      </c>
      <c r="B28" s="46">
        <v>11.91</v>
      </c>
      <c r="C28" s="186" t="s">
        <v>258</v>
      </c>
      <c r="D28" s="76" t="s">
        <v>475</v>
      </c>
      <c r="E28" s="46">
        <v>9.9600000000000009</v>
      </c>
      <c r="F28" s="44" t="s">
        <v>258</v>
      </c>
      <c r="G28" s="186" t="s">
        <v>475</v>
      </c>
      <c r="H28" s="234" t="s">
        <v>262</v>
      </c>
      <c r="I28" s="237" t="s">
        <v>475</v>
      </c>
      <c r="J28" s="235" t="s">
        <v>475</v>
      </c>
      <c r="K28" s="243" t="s">
        <v>475</v>
      </c>
      <c r="L28" s="236" t="s">
        <v>475</v>
      </c>
    </row>
    <row r="29" spans="1:12">
      <c r="A29" s="95" t="s">
        <v>431</v>
      </c>
      <c r="B29" s="301" t="s">
        <v>554</v>
      </c>
      <c r="C29" s="302" t="s">
        <v>554</v>
      </c>
      <c r="D29" s="303" t="s">
        <v>554</v>
      </c>
      <c r="E29" s="46">
        <v>14.64</v>
      </c>
      <c r="F29" s="44" t="s">
        <v>475</v>
      </c>
      <c r="G29" s="186" t="s">
        <v>475</v>
      </c>
      <c r="H29" s="234">
        <v>6.36</v>
      </c>
      <c r="I29" s="237" t="s">
        <v>258</v>
      </c>
      <c r="J29" s="235" t="s">
        <v>475</v>
      </c>
      <c r="K29" s="243" t="s">
        <v>406</v>
      </c>
      <c r="L29" s="236" t="s">
        <v>266</v>
      </c>
    </row>
    <row r="30" spans="1:12">
      <c r="A30" s="96" t="s">
        <v>181</v>
      </c>
      <c r="B30" s="52">
        <v>8.58</v>
      </c>
      <c r="C30" s="187" t="s">
        <v>258</v>
      </c>
      <c r="D30" s="108" t="s">
        <v>475</v>
      </c>
      <c r="E30" s="203">
        <v>5.28</v>
      </c>
      <c r="F30" s="187" t="s">
        <v>258</v>
      </c>
      <c r="G30" s="108" t="s">
        <v>475</v>
      </c>
      <c r="H30" s="333" t="s">
        <v>554</v>
      </c>
      <c r="I30" s="334" t="s">
        <v>554</v>
      </c>
      <c r="J30" s="335" t="s">
        <v>554</v>
      </c>
      <c r="K30" s="335" t="s">
        <v>554</v>
      </c>
      <c r="L30" s="336" t="s">
        <v>554</v>
      </c>
    </row>
    <row r="32" spans="1:12">
      <c r="A32" s="3" t="s">
        <v>526</v>
      </c>
    </row>
    <row r="33" spans="1:12" ht="45" customHeight="1">
      <c r="A33" s="439" t="s">
        <v>3</v>
      </c>
      <c r="B33" s="444" t="s">
        <v>383</v>
      </c>
      <c r="C33" s="445"/>
      <c r="D33" s="446"/>
      <c r="E33" s="444" t="s">
        <v>385</v>
      </c>
      <c r="F33" s="445"/>
      <c r="G33" s="446"/>
      <c r="H33" s="444" t="s">
        <v>384</v>
      </c>
      <c r="I33" s="445"/>
      <c r="J33" s="445"/>
      <c r="K33" s="445"/>
      <c r="L33" s="446"/>
    </row>
    <row r="34" spans="1:12" ht="51.6" customHeight="1">
      <c r="A34" s="440"/>
      <c r="B34" s="441" t="s">
        <v>509</v>
      </c>
      <c r="C34" s="442"/>
      <c r="D34" s="443"/>
      <c r="E34" s="441" t="s">
        <v>509</v>
      </c>
      <c r="F34" s="442"/>
      <c r="G34" s="443"/>
      <c r="H34" s="441" t="s">
        <v>508</v>
      </c>
      <c r="I34" s="442"/>
      <c r="J34" s="442"/>
      <c r="K34" s="442"/>
      <c r="L34" s="443"/>
    </row>
    <row r="35" spans="1:12">
      <c r="A35" s="4" t="s">
        <v>379</v>
      </c>
      <c r="B35" s="460" t="s">
        <v>166</v>
      </c>
      <c r="C35" s="447"/>
      <c r="D35" s="448"/>
      <c r="E35" s="460" t="s">
        <v>166</v>
      </c>
      <c r="F35" s="447"/>
      <c r="G35" s="447"/>
      <c r="H35" s="460" t="s">
        <v>166</v>
      </c>
      <c r="I35" s="447"/>
      <c r="J35" s="447"/>
      <c r="K35" s="447"/>
      <c r="L35" s="448"/>
    </row>
    <row r="36" spans="1:12">
      <c r="A36" s="94" t="s">
        <v>167</v>
      </c>
      <c r="B36" s="42">
        <v>61.54</v>
      </c>
      <c r="C36" s="184" t="s">
        <v>475</v>
      </c>
      <c r="D36" s="107" t="s">
        <v>264</v>
      </c>
      <c r="E36" s="42">
        <v>67.510000000000005</v>
      </c>
      <c r="F36" s="43" t="s">
        <v>475</v>
      </c>
      <c r="G36" s="184" t="s">
        <v>264</v>
      </c>
      <c r="H36" s="322">
        <v>45.32</v>
      </c>
      <c r="I36" s="319" t="s">
        <v>475</v>
      </c>
      <c r="J36" s="323" t="s">
        <v>475</v>
      </c>
      <c r="K36" s="323" t="s">
        <v>406</v>
      </c>
      <c r="L36" s="324" t="s">
        <v>266</v>
      </c>
    </row>
    <row r="37" spans="1:12">
      <c r="A37" s="95" t="s">
        <v>168</v>
      </c>
      <c r="B37" s="46">
        <v>8.18</v>
      </c>
      <c r="C37" s="186" t="s">
        <v>258</v>
      </c>
      <c r="D37" s="76" t="s">
        <v>475</v>
      </c>
      <c r="E37" s="46">
        <v>6.84</v>
      </c>
      <c r="F37" s="44" t="s">
        <v>258</v>
      </c>
      <c r="G37" s="186" t="s">
        <v>475</v>
      </c>
      <c r="H37" s="234">
        <v>6.2</v>
      </c>
      <c r="I37" s="237" t="s">
        <v>258</v>
      </c>
      <c r="J37" s="243" t="s">
        <v>475</v>
      </c>
      <c r="K37" s="243" t="s">
        <v>475</v>
      </c>
      <c r="L37" s="236" t="s">
        <v>475</v>
      </c>
    </row>
    <row r="38" spans="1:12">
      <c r="A38" s="95" t="s">
        <v>169</v>
      </c>
      <c r="B38" s="46">
        <v>22.75</v>
      </c>
      <c r="C38" s="186" t="s">
        <v>258</v>
      </c>
      <c r="D38" s="76" t="s">
        <v>475</v>
      </c>
      <c r="E38" s="46">
        <v>20.22</v>
      </c>
      <c r="F38" s="44" t="s">
        <v>258</v>
      </c>
      <c r="G38" s="186" t="s">
        <v>264</v>
      </c>
      <c r="H38" s="234">
        <v>15.01</v>
      </c>
      <c r="I38" s="237" t="s">
        <v>258</v>
      </c>
      <c r="J38" s="243" t="s">
        <v>475</v>
      </c>
      <c r="K38" s="243" t="s">
        <v>475</v>
      </c>
      <c r="L38" s="236" t="s">
        <v>266</v>
      </c>
    </row>
    <row r="39" spans="1:12">
      <c r="A39" s="95" t="s">
        <v>170</v>
      </c>
      <c r="B39" s="46">
        <v>34.159999999999997</v>
      </c>
      <c r="C39" s="186" t="s">
        <v>475</v>
      </c>
      <c r="D39" s="76" t="s">
        <v>475</v>
      </c>
      <c r="E39" s="46">
        <v>34.08</v>
      </c>
      <c r="F39" s="44" t="s">
        <v>475</v>
      </c>
      <c r="G39" s="186" t="s">
        <v>264</v>
      </c>
      <c r="H39" s="234">
        <v>17.899999999999999</v>
      </c>
      <c r="I39" s="237" t="s">
        <v>258</v>
      </c>
      <c r="J39" s="243" t="s">
        <v>475</v>
      </c>
      <c r="K39" s="243" t="s">
        <v>406</v>
      </c>
      <c r="L39" s="236" t="s">
        <v>266</v>
      </c>
    </row>
    <row r="40" spans="1:12">
      <c r="A40" s="95" t="s">
        <v>171</v>
      </c>
      <c r="B40" s="46">
        <v>19.52</v>
      </c>
      <c r="C40" s="186" t="s">
        <v>258</v>
      </c>
      <c r="D40" s="76" t="s">
        <v>475</v>
      </c>
      <c r="E40" s="46">
        <v>20.92</v>
      </c>
      <c r="F40" s="44" t="s">
        <v>258</v>
      </c>
      <c r="G40" s="186" t="s">
        <v>264</v>
      </c>
      <c r="H40" s="234">
        <v>4.0199999999999996</v>
      </c>
      <c r="I40" s="237" t="s">
        <v>258</v>
      </c>
      <c r="J40" s="243" t="s">
        <v>475</v>
      </c>
      <c r="K40" s="243" t="s">
        <v>406</v>
      </c>
      <c r="L40" s="236" t="s">
        <v>266</v>
      </c>
    </row>
    <row r="41" spans="1:12">
      <c r="A41" s="95" t="s">
        <v>524</v>
      </c>
      <c r="B41" s="46" t="s">
        <v>262</v>
      </c>
      <c r="C41" s="186" t="s">
        <v>475</v>
      </c>
      <c r="D41" s="76" t="s">
        <v>475</v>
      </c>
      <c r="E41" s="46" t="s">
        <v>262</v>
      </c>
      <c r="F41" s="44" t="s">
        <v>475</v>
      </c>
      <c r="G41" s="186" t="s">
        <v>475</v>
      </c>
      <c r="H41" s="234">
        <v>6.46</v>
      </c>
      <c r="I41" s="237" t="s">
        <v>258</v>
      </c>
      <c r="J41" s="243" t="s">
        <v>475</v>
      </c>
      <c r="K41" s="243" t="s">
        <v>406</v>
      </c>
      <c r="L41" s="236" t="s">
        <v>266</v>
      </c>
    </row>
    <row r="42" spans="1:12">
      <c r="A42" s="95" t="s">
        <v>172</v>
      </c>
      <c r="B42" s="46">
        <v>11.64</v>
      </c>
      <c r="C42" s="186" t="s">
        <v>258</v>
      </c>
      <c r="D42" s="76" t="s">
        <v>475</v>
      </c>
      <c r="E42" s="46">
        <v>17</v>
      </c>
      <c r="F42" s="44" t="s">
        <v>258</v>
      </c>
      <c r="G42" s="186" t="s">
        <v>264</v>
      </c>
      <c r="H42" s="234">
        <v>4.57</v>
      </c>
      <c r="I42" s="237" t="s">
        <v>258</v>
      </c>
      <c r="J42" s="243" t="s">
        <v>475</v>
      </c>
      <c r="K42" s="243" t="s">
        <v>406</v>
      </c>
      <c r="L42" s="236" t="s">
        <v>266</v>
      </c>
    </row>
    <row r="43" spans="1:12">
      <c r="A43" s="95" t="s">
        <v>525</v>
      </c>
      <c r="B43" s="46" t="s">
        <v>262</v>
      </c>
      <c r="C43" s="186" t="s">
        <v>475</v>
      </c>
      <c r="D43" s="76" t="s">
        <v>475</v>
      </c>
      <c r="E43" s="46" t="s">
        <v>262</v>
      </c>
      <c r="F43" s="44" t="s">
        <v>475</v>
      </c>
      <c r="G43" s="186" t="s">
        <v>475</v>
      </c>
      <c r="H43" s="234" t="s">
        <v>262</v>
      </c>
      <c r="I43" s="237" t="s">
        <v>475</v>
      </c>
      <c r="J43" s="243" t="s">
        <v>475</v>
      </c>
      <c r="K43" s="243" t="s">
        <v>475</v>
      </c>
      <c r="L43" s="236" t="s">
        <v>475</v>
      </c>
    </row>
    <row r="44" spans="1:12">
      <c r="A44" s="95" t="s">
        <v>173</v>
      </c>
      <c r="B44" s="46" t="s">
        <v>262</v>
      </c>
      <c r="C44" s="186" t="s">
        <v>475</v>
      </c>
      <c r="D44" s="76" t="s">
        <v>475</v>
      </c>
      <c r="E44" s="46" t="s">
        <v>262</v>
      </c>
      <c r="F44" s="44" t="s">
        <v>475</v>
      </c>
      <c r="G44" s="186" t="s">
        <v>475</v>
      </c>
      <c r="H44" s="234">
        <v>3.54</v>
      </c>
      <c r="I44" s="237" t="s">
        <v>258</v>
      </c>
      <c r="J44" s="243" t="s">
        <v>264</v>
      </c>
      <c r="K44" s="243" t="s">
        <v>406</v>
      </c>
      <c r="L44" s="236" t="s">
        <v>475</v>
      </c>
    </row>
    <row r="45" spans="1:12">
      <c r="A45" s="95" t="s">
        <v>174</v>
      </c>
      <c r="B45" s="46" t="s">
        <v>262</v>
      </c>
      <c r="C45" s="186" t="s">
        <v>475</v>
      </c>
      <c r="D45" s="76" t="s">
        <v>475</v>
      </c>
      <c r="E45" s="46" t="s">
        <v>262</v>
      </c>
      <c r="F45" s="44" t="s">
        <v>475</v>
      </c>
      <c r="G45" s="186" t="s">
        <v>475</v>
      </c>
      <c r="H45" s="234" t="s">
        <v>262</v>
      </c>
      <c r="I45" s="237" t="s">
        <v>475</v>
      </c>
      <c r="J45" s="243" t="s">
        <v>475</v>
      </c>
      <c r="K45" s="243" t="s">
        <v>475</v>
      </c>
      <c r="L45" s="236" t="s">
        <v>475</v>
      </c>
    </row>
    <row r="46" spans="1:12">
      <c r="A46" s="95" t="s">
        <v>175</v>
      </c>
      <c r="B46" s="46">
        <v>6.43</v>
      </c>
      <c r="C46" s="186" t="s">
        <v>258</v>
      </c>
      <c r="D46" s="76" t="s">
        <v>264</v>
      </c>
      <c r="E46" s="46">
        <v>6.12</v>
      </c>
      <c r="F46" s="44" t="s">
        <v>258</v>
      </c>
      <c r="G46" s="186" t="s">
        <v>264</v>
      </c>
      <c r="H46" s="234" t="s">
        <v>262</v>
      </c>
      <c r="I46" s="237" t="s">
        <v>475</v>
      </c>
      <c r="J46" s="243" t="s">
        <v>475</v>
      </c>
      <c r="K46" s="243" t="s">
        <v>475</v>
      </c>
      <c r="L46" s="236" t="s">
        <v>475</v>
      </c>
    </row>
    <row r="47" spans="1:12">
      <c r="A47" s="78" t="s">
        <v>176</v>
      </c>
      <c r="B47" s="46">
        <v>4</v>
      </c>
      <c r="C47" s="186" t="s">
        <v>258</v>
      </c>
      <c r="D47" s="76" t="s">
        <v>475</v>
      </c>
      <c r="E47" s="46" t="s">
        <v>262</v>
      </c>
      <c r="F47" s="44" t="s">
        <v>475</v>
      </c>
      <c r="G47" s="186" t="s">
        <v>475</v>
      </c>
      <c r="H47" s="234" t="s">
        <v>262</v>
      </c>
      <c r="I47" s="237" t="s">
        <v>475</v>
      </c>
      <c r="J47" s="243" t="s">
        <v>475</v>
      </c>
      <c r="K47" s="243" t="s">
        <v>475</v>
      </c>
      <c r="L47" s="236" t="s">
        <v>475</v>
      </c>
    </row>
    <row r="48" spans="1:12">
      <c r="A48" s="78" t="s">
        <v>177</v>
      </c>
      <c r="B48" s="46" t="s">
        <v>262</v>
      </c>
      <c r="C48" s="186" t="s">
        <v>475</v>
      </c>
      <c r="D48" s="76" t="s">
        <v>475</v>
      </c>
      <c r="E48" s="46" t="s">
        <v>262</v>
      </c>
      <c r="F48" s="44" t="s">
        <v>475</v>
      </c>
      <c r="G48" s="186" t="s">
        <v>475</v>
      </c>
      <c r="H48" s="309" t="s">
        <v>554</v>
      </c>
      <c r="I48" s="312" t="s">
        <v>554</v>
      </c>
      <c r="J48" s="313" t="s">
        <v>554</v>
      </c>
      <c r="K48" s="313" t="s">
        <v>554</v>
      </c>
      <c r="L48" s="311" t="s">
        <v>554</v>
      </c>
    </row>
    <row r="49" spans="1:12">
      <c r="A49" s="78" t="s">
        <v>178</v>
      </c>
      <c r="B49" s="46">
        <v>8.9600000000000009</v>
      </c>
      <c r="C49" s="186" t="s">
        <v>258</v>
      </c>
      <c r="D49" s="76" t="s">
        <v>475</v>
      </c>
      <c r="E49" s="46">
        <v>7.01</v>
      </c>
      <c r="F49" s="44" t="s">
        <v>258</v>
      </c>
      <c r="G49" s="186" t="s">
        <v>475</v>
      </c>
      <c r="H49" s="234" t="s">
        <v>262</v>
      </c>
      <c r="I49" s="237" t="s">
        <v>475</v>
      </c>
      <c r="J49" s="243" t="s">
        <v>475</v>
      </c>
      <c r="K49" s="243" t="s">
        <v>475</v>
      </c>
      <c r="L49" s="236" t="s">
        <v>475</v>
      </c>
    </row>
    <row r="50" spans="1:12">
      <c r="A50" s="78" t="s">
        <v>179</v>
      </c>
      <c r="B50" s="309" t="s">
        <v>554</v>
      </c>
      <c r="C50" s="310" t="s">
        <v>554</v>
      </c>
      <c r="D50" s="311" t="s">
        <v>554</v>
      </c>
      <c r="E50" s="309" t="s">
        <v>554</v>
      </c>
      <c r="F50" s="312" t="s">
        <v>554</v>
      </c>
      <c r="G50" s="310" t="s">
        <v>554</v>
      </c>
      <c r="H50" s="234" t="s">
        <v>262</v>
      </c>
      <c r="I50" s="237" t="s">
        <v>475</v>
      </c>
      <c r="J50" s="243" t="s">
        <v>475</v>
      </c>
      <c r="K50" s="243" t="s">
        <v>475</v>
      </c>
      <c r="L50" s="236" t="s">
        <v>475</v>
      </c>
    </row>
    <row r="51" spans="1:12">
      <c r="A51" s="95" t="s">
        <v>180</v>
      </c>
      <c r="B51" s="46" t="s">
        <v>262</v>
      </c>
      <c r="C51" s="186" t="s">
        <v>475</v>
      </c>
      <c r="D51" s="76" t="s">
        <v>475</v>
      </c>
      <c r="E51" s="46" t="s">
        <v>262</v>
      </c>
      <c r="F51" s="44" t="s">
        <v>475</v>
      </c>
      <c r="G51" s="186" t="s">
        <v>475</v>
      </c>
      <c r="H51" s="234" t="s">
        <v>262</v>
      </c>
      <c r="I51" s="237" t="s">
        <v>475</v>
      </c>
      <c r="J51" s="243" t="s">
        <v>475</v>
      </c>
      <c r="K51" s="243" t="s">
        <v>475</v>
      </c>
      <c r="L51" s="236" t="s">
        <v>475</v>
      </c>
    </row>
    <row r="52" spans="1:12">
      <c r="A52" s="95" t="s">
        <v>431</v>
      </c>
      <c r="B52" s="301" t="s">
        <v>554</v>
      </c>
      <c r="C52" s="302" t="s">
        <v>554</v>
      </c>
      <c r="D52" s="303" t="s">
        <v>554</v>
      </c>
      <c r="E52" s="301" t="s">
        <v>554</v>
      </c>
      <c r="F52" s="308" t="s">
        <v>554</v>
      </c>
      <c r="G52" s="302" t="s">
        <v>554</v>
      </c>
      <c r="H52" s="234" t="s">
        <v>262</v>
      </c>
      <c r="I52" s="237" t="s">
        <v>475</v>
      </c>
      <c r="J52" s="243" t="s">
        <v>475</v>
      </c>
      <c r="K52" s="243" t="s">
        <v>475</v>
      </c>
      <c r="L52" s="236" t="s">
        <v>475</v>
      </c>
    </row>
    <row r="53" spans="1:12">
      <c r="A53" s="96" t="s">
        <v>181</v>
      </c>
      <c r="B53" s="52">
        <v>5.45</v>
      </c>
      <c r="C53" s="187" t="s">
        <v>258</v>
      </c>
      <c r="D53" s="108" t="s">
        <v>475</v>
      </c>
      <c r="E53" s="203">
        <v>5.33</v>
      </c>
      <c r="F53" s="187" t="s">
        <v>258</v>
      </c>
      <c r="G53" s="108" t="s">
        <v>475</v>
      </c>
      <c r="H53" s="333" t="s">
        <v>554</v>
      </c>
      <c r="I53" s="334" t="s">
        <v>554</v>
      </c>
      <c r="J53" s="335" t="s">
        <v>554</v>
      </c>
      <c r="K53" s="335" t="s">
        <v>554</v>
      </c>
      <c r="L53" s="336" t="s">
        <v>554</v>
      </c>
    </row>
    <row r="55" spans="1:12">
      <c r="A55" s="3" t="s">
        <v>527</v>
      </c>
    </row>
    <row r="56" spans="1:12" ht="45" customHeight="1">
      <c r="A56" s="439" t="s">
        <v>17</v>
      </c>
      <c r="B56" s="444" t="s">
        <v>383</v>
      </c>
      <c r="C56" s="445"/>
      <c r="D56" s="446"/>
      <c r="E56" s="444" t="s">
        <v>385</v>
      </c>
      <c r="F56" s="445"/>
      <c r="G56" s="446"/>
      <c r="H56" s="444" t="s">
        <v>384</v>
      </c>
      <c r="I56" s="445"/>
      <c r="J56" s="445"/>
      <c r="K56" s="445"/>
      <c r="L56" s="446"/>
    </row>
    <row r="57" spans="1:12" ht="51.6" customHeight="1">
      <c r="A57" s="440"/>
      <c r="B57" s="441" t="s">
        <v>509</v>
      </c>
      <c r="C57" s="442"/>
      <c r="D57" s="443"/>
      <c r="E57" s="441" t="s">
        <v>509</v>
      </c>
      <c r="F57" s="442"/>
      <c r="G57" s="443"/>
      <c r="H57" s="441" t="s">
        <v>508</v>
      </c>
      <c r="I57" s="442"/>
      <c r="J57" s="442"/>
      <c r="K57" s="442"/>
      <c r="L57" s="443"/>
    </row>
    <row r="58" spans="1:12">
      <c r="A58" s="4" t="s">
        <v>379</v>
      </c>
      <c r="B58" s="460" t="s">
        <v>166</v>
      </c>
      <c r="C58" s="447"/>
      <c r="D58" s="448"/>
      <c r="E58" s="460" t="s">
        <v>166</v>
      </c>
      <c r="F58" s="447"/>
      <c r="G58" s="447"/>
      <c r="H58" s="460" t="s">
        <v>166</v>
      </c>
      <c r="I58" s="447"/>
      <c r="J58" s="447"/>
      <c r="K58" s="447"/>
      <c r="L58" s="448"/>
    </row>
    <row r="59" spans="1:12">
      <c r="A59" s="94" t="s">
        <v>167</v>
      </c>
      <c r="B59" s="42">
        <v>65.75</v>
      </c>
      <c r="C59" s="184" t="s">
        <v>258</v>
      </c>
      <c r="D59" s="107" t="s">
        <v>264</v>
      </c>
      <c r="E59" s="42">
        <v>63.68</v>
      </c>
      <c r="F59" s="43" t="s">
        <v>258</v>
      </c>
      <c r="G59" s="184" t="s">
        <v>264</v>
      </c>
      <c r="H59" s="322">
        <v>57.44</v>
      </c>
      <c r="I59" s="319" t="s">
        <v>475</v>
      </c>
      <c r="J59" s="323" t="s">
        <v>475</v>
      </c>
      <c r="K59" s="323" t="s">
        <v>475</v>
      </c>
      <c r="L59" s="324" t="s">
        <v>475</v>
      </c>
    </row>
    <row r="60" spans="1:12">
      <c r="A60" s="95" t="s">
        <v>168</v>
      </c>
      <c r="B60" s="46" t="s">
        <v>262</v>
      </c>
      <c r="C60" s="186" t="s">
        <v>475</v>
      </c>
      <c r="D60" s="76" t="s">
        <v>475</v>
      </c>
      <c r="E60" s="46" t="s">
        <v>262</v>
      </c>
      <c r="F60" s="44" t="s">
        <v>475</v>
      </c>
      <c r="G60" s="186" t="s">
        <v>475</v>
      </c>
      <c r="H60" s="234" t="s">
        <v>262</v>
      </c>
      <c r="I60" s="237" t="s">
        <v>475</v>
      </c>
      <c r="J60" s="243" t="s">
        <v>475</v>
      </c>
      <c r="K60" s="243" t="s">
        <v>475</v>
      </c>
      <c r="L60" s="236" t="s">
        <v>475</v>
      </c>
    </row>
    <row r="61" spans="1:12">
      <c r="A61" s="95" t="s">
        <v>169</v>
      </c>
      <c r="B61" s="46">
        <v>27.64</v>
      </c>
      <c r="C61" s="186" t="s">
        <v>258</v>
      </c>
      <c r="D61" s="76" t="s">
        <v>264</v>
      </c>
      <c r="E61" s="46">
        <v>23.58</v>
      </c>
      <c r="F61" s="44" t="s">
        <v>258</v>
      </c>
      <c r="G61" s="186" t="s">
        <v>264</v>
      </c>
      <c r="H61" s="234">
        <v>19.440000000000001</v>
      </c>
      <c r="I61" s="237" t="s">
        <v>258</v>
      </c>
      <c r="J61" s="243" t="s">
        <v>475</v>
      </c>
      <c r="K61" s="243" t="s">
        <v>475</v>
      </c>
      <c r="L61" s="236" t="s">
        <v>475</v>
      </c>
    </row>
    <row r="62" spans="1:12">
      <c r="A62" s="95" t="s">
        <v>170</v>
      </c>
      <c r="B62" s="46">
        <v>35.21</v>
      </c>
      <c r="C62" s="186" t="s">
        <v>258</v>
      </c>
      <c r="D62" s="76" t="s">
        <v>475</v>
      </c>
      <c r="E62" s="46">
        <v>40.58</v>
      </c>
      <c r="F62" s="44" t="s">
        <v>258</v>
      </c>
      <c r="G62" s="186" t="s">
        <v>264</v>
      </c>
      <c r="H62" s="234">
        <v>16.41</v>
      </c>
      <c r="I62" s="237" t="s">
        <v>258</v>
      </c>
      <c r="J62" s="243" t="s">
        <v>475</v>
      </c>
      <c r="K62" s="243" t="s">
        <v>406</v>
      </c>
      <c r="L62" s="236" t="s">
        <v>266</v>
      </c>
    </row>
    <row r="63" spans="1:12">
      <c r="A63" s="95" t="s">
        <v>171</v>
      </c>
      <c r="B63" s="46">
        <v>16.32</v>
      </c>
      <c r="C63" s="186" t="s">
        <v>258</v>
      </c>
      <c r="D63" s="76" t="s">
        <v>475</v>
      </c>
      <c r="E63" s="46">
        <v>18.11</v>
      </c>
      <c r="F63" s="44" t="s">
        <v>258</v>
      </c>
      <c r="G63" s="186" t="s">
        <v>475</v>
      </c>
      <c r="H63" s="234" t="s">
        <v>262</v>
      </c>
      <c r="I63" s="237" t="s">
        <v>475</v>
      </c>
      <c r="J63" s="243" t="s">
        <v>475</v>
      </c>
      <c r="K63" s="243" t="s">
        <v>475</v>
      </c>
      <c r="L63" s="236" t="s">
        <v>475</v>
      </c>
    </row>
    <row r="64" spans="1:12">
      <c r="A64" s="95" t="s">
        <v>524</v>
      </c>
      <c r="B64" s="46" t="s">
        <v>262</v>
      </c>
      <c r="C64" s="186" t="s">
        <v>475</v>
      </c>
      <c r="D64" s="76" t="s">
        <v>475</v>
      </c>
      <c r="E64" s="46" t="s">
        <v>262</v>
      </c>
      <c r="F64" s="44" t="s">
        <v>475</v>
      </c>
      <c r="G64" s="186" t="s">
        <v>475</v>
      </c>
      <c r="H64" s="234" t="s">
        <v>262</v>
      </c>
      <c r="I64" s="237" t="s">
        <v>475</v>
      </c>
      <c r="J64" s="243" t="s">
        <v>475</v>
      </c>
      <c r="K64" s="243" t="s">
        <v>475</v>
      </c>
      <c r="L64" s="236" t="s">
        <v>475</v>
      </c>
    </row>
    <row r="65" spans="1:15">
      <c r="A65" s="95" t="s">
        <v>172</v>
      </c>
      <c r="B65" s="46">
        <v>11.42</v>
      </c>
      <c r="C65" s="186" t="s">
        <v>258</v>
      </c>
      <c r="D65" s="76" t="s">
        <v>475</v>
      </c>
      <c r="E65" s="46">
        <v>12.33</v>
      </c>
      <c r="F65" s="44" t="s">
        <v>258</v>
      </c>
      <c r="G65" s="186" t="s">
        <v>475</v>
      </c>
      <c r="H65" s="234" t="s">
        <v>262</v>
      </c>
      <c r="I65" s="237" t="s">
        <v>475</v>
      </c>
      <c r="J65" s="243" t="s">
        <v>475</v>
      </c>
      <c r="K65" s="243" t="s">
        <v>475</v>
      </c>
      <c r="L65" s="236" t="s">
        <v>475</v>
      </c>
    </row>
    <row r="66" spans="1:15">
      <c r="A66" s="95" t="s">
        <v>525</v>
      </c>
      <c r="B66" s="46" t="s">
        <v>262</v>
      </c>
      <c r="C66" s="186" t="s">
        <v>475</v>
      </c>
      <c r="D66" s="76" t="s">
        <v>475</v>
      </c>
      <c r="E66" s="46" t="s">
        <v>262</v>
      </c>
      <c r="F66" s="44" t="s">
        <v>475</v>
      </c>
      <c r="G66" s="186" t="s">
        <v>475</v>
      </c>
      <c r="H66" s="234" t="s">
        <v>262</v>
      </c>
      <c r="I66" s="237" t="s">
        <v>475</v>
      </c>
      <c r="J66" s="243" t="s">
        <v>475</v>
      </c>
      <c r="K66" s="243" t="s">
        <v>475</v>
      </c>
      <c r="L66" s="236" t="s">
        <v>475</v>
      </c>
    </row>
    <row r="67" spans="1:15">
      <c r="A67" s="95" t="s">
        <v>173</v>
      </c>
      <c r="B67" s="46" t="s">
        <v>262</v>
      </c>
      <c r="C67" s="186" t="s">
        <v>475</v>
      </c>
      <c r="D67" s="76" t="s">
        <v>475</v>
      </c>
      <c r="E67" s="46" t="s">
        <v>262</v>
      </c>
      <c r="F67" s="44" t="s">
        <v>475</v>
      </c>
      <c r="G67" s="186" t="s">
        <v>475</v>
      </c>
      <c r="H67" s="234" t="s">
        <v>262</v>
      </c>
      <c r="I67" s="237" t="s">
        <v>475</v>
      </c>
      <c r="J67" s="243" t="s">
        <v>475</v>
      </c>
      <c r="K67" s="243" t="s">
        <v>475</v>
      </c>
      <c r="L67" s="236" t="s">
        <v>475</v>
      </c>
    </row>
    <row r="68" spans="1:15">
      <c r="A68" s="95" t="s">
        <v>174</v>
      </c>
      <c r="B68" s="46" t="s">
        <v>262</v>
      </c>
      <c r="C68" s="186" t="s">
        <v>475</v>
      </c>
      <c r="D68" s="76" t="s">
        <v>475</v>
      </c>
      <c r="E68" s="46" t="s">
        <v>262</v>
      </c>
      <c r="F68" s="44" t="s">
        <v>475</v>
      </c>
      <c r="G68" s="186" t="s">
        <v>475</v>
      </c>
      <c r="H68" s="234" t="s">
        <v>262</v>
      </c>
      <c r="I68" s="237" t="s">
        <v>475</v>
      </c>
      <c r="J68" s="243" t="s">
        <v>475</v>
      </c>
      <c r="K68" s="243" t="s">
        <v>475</v>
      </c>
      <c r="L68" s="236" t="s">
        <v>475</v>
      </c>
    </row>
    <row r="69" spans="1:15">
      <c r="A69" s="95" t="s">
        <v>175</v>
      </c>
      <c r="B69" s="46">
        <v>6.98</v>
      </c>
      <c r="C69" s="186" t="s">
        <v>258</v>
      </c>
      <c r="D69" s="76" t="s">
        <v>264</v>
      </c>
      <c r="E69" s="46">
        <v>7.31</v>
      </c>
      <c r="F69" s="44" t="s">
        <v>258</v>
      </c>
      <c r="G69" s="186" t="s">
        <v>264</v>
      </c>
      <c r="H69" s="234" t="s">
        <v>262</v>
      </c>
      <c r="I69" s="237" t="s">
        <v>475</v>
      </c>
      <c r="J69" s="243" t="s">
        <v>475</v>
      </c>
      <c r="K69" s="243" t="s">
        <v>475</v>
      </c>
      <c r="L69" s="236" t="s">
        <v>475</v>
      </c>
    </row>
    <row r="70" spans="1:15">
      <c r="A70" s="78" t="s">
        <v>176</v>
      </c>
      <c r="B70" s="46" t="s">
        <v>262</v>
      </c>
      <c r="C70" s="186" t="s">
        <v>475</v>
      </c>
      <c r="D70" s="76" t="s">
        <v>475</v>
      </c>
      <c r="E70" s="46" t="s">
        <v>262</v>
      </c>
      <c r="F70" s="44" t="s">
        <v>475</v>
      </c>
      <c r="G70" s="186" t="s">
        <v>475</v>
      </c>
      <c r="H70" s="234" t="s">
        <v>262</v>
      </c>
      <c r="I70" s="237" t="s">
        <v>475</v>
      </c>
      <c r="J70" s="243" t="s">
        <v>475</v>
      </c>
      <c r="K70" s="243" t="s">
        <v>475</v>
      </c>
      <c r="L70" s="236" t="s">
        <v>475</v>
      </c>
    </row>
    <row r="71" spans="1:15">
      <c r="A71" s="78" t="s">
        <v>177</v>
      </c>
      <c r="B71" s="309" t="s">
        <v>554</v>
      </c>
      <c r="C71" s="310" t="s">
        <v>554</v>
      </c>
      <c r="D71" s="311" t="s">
        <v>554</v>
      </c>
      <c r="E71" s="46" t="s">
        <v>262</v>
      </c>
      <c r="F71" s="44" t="s">
        <v>475</v>
      </c>
      <c r="G71" s="186" t="s">
        <v>475</v>
      </c>
      <c r="H71" s="309" t="s">
        <v>554</v>
      </c>
      <c r="I71" s="312" t="s">
        <v>554</v>
      </c>
      <c r="J71" s="313" t="s">
        <v>554</v>
      </c>
      <c r="K71" s="313" t="s">
        <v>554</v>
      </c>
      <c r="L71" s="311" t="s">
        <v>554</v>
      </c>
    </row>
    <row r="72" spans="1:15">
      <c r="A72" s="78" t="s">
        <v>178</v>
      </c>
      <c r="B72" s="46" t="s">
        <v>262</v>
      </c>
      <c r="C72" s="186" t="s">
        <v>475</v>
      </c>
      <c r="D72" s="76" t="s">
        <v>475</v>
      </c>
      <c r="E72" s="46">
        <v>8.61</v>
      </c>
      <c r="F72" s="44" t="s">
        <v>258</v>
      </c>
      <c r="G72" s="186" t="s">
        <v>475</v>
      </c>
      <c r="H72" s="234" t="s">
        <v>262</v>
      </c>
      <c r="I72" s="237" t="s">
        <v>475</v>
      </c>
      <c r="J72" s="243" t="s">
        <v>475</v>
      </c>
      <c r="K72" s="243" t="s">
        <v>475</v>
      </c>
      <c r="L72" s="236" t="s">
        <v>475</v>
      </c>
    </row>
    <row r="73" spans="1:15">
      <c r="A73" s="78" t="s">
        <v>179</v>
      </c>
      <c r="B73" s="46" t="s">
        <v>262</v>
      </c>
      <c r="C73" s="186" t="s">
        <v>475</v>
      </c>
      <c r="D73" s="76" t="s">
        <v>475</v>
      </c>
      <c r="E73" s="46" t="s">
        <v>262</v>
      </c>
      <c r="F73" s="44" t="s">
        <v>475</v>
      </c>
      <c r="G73" s="186" t="s">
        <v>475</v>
      </c>
      <c r="H73" s="234" t="s">
        <v>262</v>
      </c>
      <c r="I73" s="237" t="s">
        <v>475</v>
      </c>
      <c r="J73" s="243" t="s">
        <v>475</v>
      </c>
      <c r="K73" s="243" t="s">
        <v>475</v>
      </c>
      <c r="L73" s="236" t="s">
        <v>475</v>
      </c>
    </row>
    <row r="74" spans="1:15">
      <c r="A74" s="95" t="s">
        <v>180</v>
      </c>
      <c r="B74" s="46" t="s">
        <v>262</v>
      </c>
      <c r="C74" s="186" t="s">
        <v>475</v>
      </c>
      <c r="D74" s="76" t="s">
        <v>475</v>
      </c>
      <c r="E74" s="46" t="s">
        <v>262</v>
      </c>
      <c r="F74" s="44" t="s">
        <v>475</v>
      </c>
      <c r="G74" s="186" t="s">
        <v>475</v>
      </c>
      <c r="H74" s="309" t="s">
        <v>554</v>
      </c>
      <c r="I74" s="312" t="s">
        <v>554</v>
      </c>
      <c r="J74" s="313" t="s">
        <v>554</v>
      </c>
      <c r="K74" s="313" t="s">
        <v>554</v>
      </c>
      <c r="L74" s="311" t="s">
        <v>554</v>
      </c>
    </row>
    <row r="75" spans="1:15">
      <c r="A75" s="95" t="s">
        <v>431</v>
      </c>
      <c r="B75" s="301" t="s">
        <v>554</v>
      </c>
      <c r="C75" s="302" t="s">
        <v>554</v>
      </c>
      <c r="D75" s="303" t="s">
        <v>554</v>
      </c>
      <c r="E75" s="301" t="s">
        <v>554</v>
      </c>
      <c r="F75" s="308" t="s">
        <v>554</v>
      </c>
      <c r="G75" s="302" t="s">
        <v>554</v>
      </c>
      <c r="H75" s="234" t="s">
        <v>262</v>
      </c>
      <c r="I75" s="237" t="s">
        <v>475</v>
      </c>
      <c r="J75" s="243" t="s">
        <v>475</v>
      </c>
      <c r="K75" s="243" t="s">
        <v>475</v>
      </c>
      <c r="L75" s="236" t="s">
        <v>475</v>
      </c>
    </row>
    <row r="76" spans="1:15">
      <c r="A76" s="96" t="s">
        <v>181</v>
      </c>
      <c r="B76" s="52" t="s">
        <v>262</v>
      </c>
      <c r="C76" s="187" t="s">
        <v>475</v>
      </c>
      <c r="D76" s="108" t="s">
        <v>475</v>
      </c>
      <c r="E76" s="203" t="s">
        <v>262</v>
      </c>
      <c r="F76" s="187" t="s">
        <v>475</v>
      </c>
      <c r="G76" s="108" t="s">
        <v>475</v>
      </c>
      <c r="H76" s="333" t="s">
        <v>554</v>
      </c>
      <c r="I76" s="334" t="s">
        <v>554</v>
      </c>
      <c r="J76" s="335" t="s">
        <v>554</v>
      </c>
      <c r="K76" s="335" t="s">
        <v>554</v>
      </c>
      <c r="L76" s="336" t="s">
        <v>554</v>
      </c>
    </row>
    <row r="78" spans="1:15">
      <c r="A78" s="3" t="s">
        <v>528</v>
      </c>
      <c r="B78" s="3"/>
      <c r="C78" s="3"/>
      <c r="D78" s="3"/>
      <c r="E78" s="3"/>
      <c r="F78" s="3"/>
      <c r="G78" s="3"/>
      <c r="H78" s="3"/>
      <c r="I78" s="3"/>
      <c r="J78" s="3"/>
      <c r="K78" s="3"/>
      <c r="L78" s="3"/>
      <c r="M78" s="3"/>
      <c r="N78" s="3"/>
      <c r="O78" s="3"/>
    </row>
    <row r="79" spans="1:15" ht="45" customHeight="1">
      <c r="A79" s="439" t="s">
        <v>11</v>
      </c>
      <c r="B79" s="444" t="s">
        <v>383</v>
      </c>
      <c r="C79" s="445"/>
      <c r="D79" s="446"/>
      <c r="E79" s="444" t="s">
        <v>385</v>
      </c>
      <c r="F79" s="445"/>
      <c r="G79" s="446"/>
      <c r="H79" s="444" t="s">
        <v>384</v>
      </c>
      <c r="I79" s="445"/>
      <c r="J79" s="445"/>
      <c r="K79" s="445"/>
      <c r="L79" s="446"/>
      <c r="M79" s="3"/>
      <c r="N79" s="3"/>
      <c r="O79" s="3"/>
    </row>
    <row r="80" spans="1:15" ht="51.6" customHeight="1">
      <c r="A80" s="440"/>
      <c r="B80" s="441" t="s">
        <v>509</v>
      </c>
      <c r="C80" s="442"/>
      <c r="D80" s="443"/>
      <c r="E80" s="441" t="s">
        <v>509</v>
      </c>
      <c r="F80" s="442"/>
      <c r="G80" s="443"/>
      <c r="H80" s="441" t="s">
        <v>508</v>
      </c>
      <c r="I80" s="442"/>
      <c r="J80" s="442"/>
      <c r="K80" s="442"/>
      <c r="L80" s="443"/>
    </row>
    <row r="81" spans="1:15">
      <c r="A81" s="4" t="s">
        <v>379</v>
      </c>
      <c r="B81" s="460" t="s">
        <v>166</v>
      </c>
      <c r="C81" s="447"/>
      <c r="D81" s="448"/>
      <c r="E81" s="460" t="s">
        <v>166</v>
      </c>
      <c r="F81" s="447"/>
      <c r="G81" s="447"/>
      <c r="H81" s="460" t="s">
        <v>166</v>
      </c>
      <c r="I81" s="447"/>
      <c r="J81" s="447"/>
      <c r="K81" s="447"/>
      <c r="L81" s="448"/>
      <c r="M81" s="3"/>
      <c r="N81" s="3"/>
      <c r="O81" s="3"/>
    </row>
    <row r="82" spans="1:15">
      <c r="A82" s="94" t="s">
        <v>167</v>
      </c>
      <c r="B82" s="42">
        <v>62.98</v>
      </c>
      <c r="C82" s="184" t="s">
        <v>256</v>
      </c>
      <c r="D82" s="107" t="s">
        <v>475</v>
      </c>
      <c r="E82" s="42">
        <v>49.98</v>
      </c>
      <c r="F82" s="43" t="s">
        <v>256</v>
      </c>
      <c r="G82" s="184" t="s">
        <v>475</v>
      </c>
      <c r="H82" s="42" t="s">
        <v>260</v>
      </c>
      <c r="I82" s="43" t="s">
        <v>475</v>
      </c>
      <c r="J82" s="184" t="s">
        <v>475</v>
      </c>
      <c r="K82" s="184" t="s">
        <v>475</v>
      </c>
      <c r="L82" s="107" t="s">
        <v>475</v>
      </c>
      <c r="N82" s="3"/>
      <c r="O82" s="3"/>
    </row>
    <row r="83" spans="1:15">
      <c r="A83" s="95" t="s">
        <v>168</v>
      </c>
      <c r="B83" s="46" t="s">
        <v>262</v>
      </c>
      <c r="C83" s="186" t="s">
        <v>475</v>
      </c>
      <c r="D83" s="76" t="s">
        <v>475</v>
      </c>
      <c r="E83" s="46" t="s">
        <v>262</v>
      </c>
      <c r="F83" s="44" t="s">
        <v>475</v>
      </c>
      <c r="G83" s="186" t="s">
        <v>475</v>
      </c>
      <c r="H83" s="46" t="s">
        <v>262</v>
      </c>
      <c r="I83" s="44" t="s">
        <v>475</v>
      </c>
      <c r="J83" s="185" t="s">
        <v>475</v>
      </c>
      <c r="K83" s="185" t="s">
        <v>475</v>
      </c>
      <c r="L83" s="76" t="s">
        <v>475</v>
      </c>
      <c r="N83" s="3"/>
      <c r="O83" s="3"/>
    </row>
    <row r="84" spans="1:15">
      <c r="A84" s="95" t="s">
        <v>169</v>
      </c>
      <c r="B84" s="46">
        <v>17.89</v>
      </c>
      <c r="C84" s="186" t="s">
        <v>258</v>
      </c>
      <c r="D84" s="76" t="s">
        <v>475</v>
      </c>
      <c r="E84" s="46" t="s">
        <v>262</v>
      </c>
      <c r="F84" s="44" t="s">
        <v>475</v>
      </c>
      <c r="G84" s="186" t="s">
        <v>475</v>
      </c>
      <c r="H84" s="46" t="s">
        <v>262</v>
      </c>
      <c r="I84" s="44" t="s">
        <v>475</v>
      </c>
      <c r="J84" s="185" t="s">
        <v>475</v>
      </c>
      <c r="K84" s="185" t="s">
        <v>475</v>
      </c>
      <c r="L84" s="76" t="s">
        <v>475</v>
      </c>
      <c r="N84" s="3"/>
      <c r="O84" s="3"/>
    </row>
    <row r="85" spans="1:15">
      <c r="A85" s="95" t="s">
        <v>170</v>
      </c>
      <c r="B85" s="46">
        <v>33.700000000000003</v>
      </c>
      <c r="C85" s="186" t="s">
        <v>258</v>
      </c>
      <c r="D85" s="76" t="s">
        <v>475</v>
      </c>
      <c r="E85" s="46">
        <v>26.41</v>
      </c>
      <c r="F85" s="44" t="s">
        <v>256</v>
      </c>
      <c r="G85" s="186" t="s">
        <v>475</v>
      </c>
      <c r="H85" s="46" t="s">
        <v>260</v>
      </c>
      <c r="I85" s="44" t="s">
        <v>475</v>
      </c>
      <c r="J85" s="185" t="s">
        <v>475</v>
      </c>
      <c r="K85" s="185" t="s">
        <v>475</v>
      </c>
      <c r="L85" s="76" t="s">
        <v>475</v>
      </c>
      <c r="N85" s="3"/>
      <c r="O85" s="3"/>
    </row>
    <row r="86" spans="1:15">
      <c r="A86" s="95" t="s">
        <v>171</v>
      </c>
      <c r="B86" s="46">
        <v>17.47</v>
      </c>
      <c r="C86" s="186" t="s">
        <v>258</v>
      </c>
      <c r="D86" s="76" t="s">
        <v>475</v>
      </c>
      <c r="E86" s="46" t="s">
        <v>262</v>
      </c>
      <c r="F86" s="44" t="s">
        <v>475</v>
      </c>
      <c r="G86" s="186" t="s">
        <v>475</v>
      </c>
      <c r="H86" s="46" t="s">
        <v>260</v>
      </c>
      <c r="I86" s="44" t="s">
        <v>475</v>
      </c>
      <c r="J86" s="185" t="s">
        <v>475</v>
      </c>
      <c r="K86" s="185" t="s">
        <v>475</v>
      </c>
      <c r="L86" s="76" t="s">
        <v>475</v>
      </c>
      <c r="N86" s="3"/>
      <c r="O86" s="3"/>
    </row>
    <row r="87" spans="1:15">
      <c r="A87" s="95" t="s">
        <v>524</v>
      </c>
      <c r="B87" s="309" t="s">
        <v>554</v>
      </c>
      <c r="C87" s="310" t="s">
        <v>554</v>
      </c>
      <c r="D87" s="311" t="s">
        <v>554</v>
      </c>
      <c r="E87" s="234" t="s">
        <v>262</v>
      </c>
      <c r="F87" s="237" t="s">
        <v>475</v>
      </c>
      <c r="G87" s="235" t="s">
        <v>475</v>
      </c>
      <c r="H87" s="234" t="s">
        <v>262</v>
      </c>
      <c r="I87" s="237" t="s">
        <v>475</v>
      </c>
      <c r="J87" s="243" t="s">
        <v>475</v>
      </c>
      <c r="K87" s="243" t="s">
        <v>475</v>
      </c>
      <c r="L87" s="236" t="s">
        <v>475</v>
      </c>
      <c r="N87" s="3"/>
      <c r="O87" s="3"/>
    </row>
    <row r="88" spans="1:15">
      <c r="A88" s="95" t="s">
        <v>172</v>
      </c>
      <c r="B88" s="234" t="s">
        <v>262</v>
      </c>
      <c r="C88" s="235" t="s">
        <v>475</v>
      </c>
      <c r="D88" s="236" t="s">
        <v>475</v>
      </c>
      <c r="E88" s="234" t="s">
        <v>262</v>
      </c>
      <c r="F88" s="237" t="s">
        <v>475</v>
      </c>
      <c r="G88" s="235" t="s">
        <v>475</v>
      </c>
      <c r="H88" s="309" t="s">
        <v>554</v>
      </c>
      <c r="I88" s="312" t="s">
        <v>554</v>
      </c>
      <c r="J88" s="313" t="s">
        <v>554</v>
      </c>
      <c r="K88" s="313" t="s">
        <v>554</v>
      </c>
      <c r="L88" s="311" t="s">
        <v>554</v>
      </c>
      <c r="N88" s="3"/>
      <c r="O88" s="3"/>
    </row>
    <row r="89" spans="1:15">
      <c r="A89" s="95" t="s">
        <v>525</v>
      </c>
      <c r="B89" s="234" t="s">
        <v>262</v>
      </c>
      <c r="C89" s="235" t="s">
        <v>475</v>
      </c>
      <c r="D89" s="236" t="s">
        <v>475</v>
      </c>
      <c r="E89" s="309" t="s">
        <v>554</v>
      </c>
      <c r="F89" s="312" t="s">
        <v>554</v>
      </c>
      <c r="G89" s="310" t="s">
        <v>554</v>
      </c>
      <c r="H89" s="234" t="s">
        <v>262</v>
      </c>
      <c r="I89" s="237" t="s">
        <v>475</v>
      </c>
      <c r="J89" s="243" t="s">
        <v>475</v>
      </c>
      <c r="K89" s="243" t="s">
        <v>475</v>
      </c>
      <c r="L89" s="236" t="s">
        <v>475</v>
      </c>
      <c r="N89" s="3"/>
      <c r="O89" s="3"/>
    </row>
    <row r="90" spans="1:15">
      <c r="A90" s="95" t="s">
        <v>173</v>
      </c>
      <c r="B90" s="234" t="s">
        <v>262</v>
      </c>
      <c r="C90" s="235" t="s">
        <v>475</v>
      </c>
      <c r="D90" s="236" t="s">
        <v>475</v>
      </c>
      <c r="E90" s="234" t="s">
        <v>262</v>
      </c>
      <c r="F90" s="237" t="s">
        <v>475</v>
      </c>
      <c r="G90" s="235" t="s">
        <v>475</v>
      </c>
      <c r="H90" s="234" t="s">
        <v>262</v>
      </c>
      <c r="I90" s="237" t="s">
        <v>475</v>
      </c>
      <c r="J90" s="243" t="s">
        <v>475</v>
      </c>
      <c r="K90" s="243" t="s">
        <v>475</v>
      </c>
      <c r="L90" s="236" t="s">
        <v>475</v>
      </c>
      <c r="N90" s="3"/>
      <c r="O90" s="3"/>
    </row>
    <row r="91" spans="1:15">
      <c r="A91" s="95" t="s">
        <v>174</v>
      </c>
      <c r="B91" s="234" t="s">
        <v>262</v>
      </c>
      <c r="C91" s="235" t="s">
        <v>475</v>
      </c>
      <c r="D91" s="236" t="s">
        <v>475</v>
      </c>
      <c r="E91" s="234" t="s">
        <v>262</v>
      </c>
      <c r="F91" s="237" t="s">
        <v>475</v>
      </c>
      <c r="G91" s="235" t="s">
        <v>475</v>
      </c>
      <c r="H91" s="234" t="s">
        <v>262</v>
      </c>
      <c r="I91" s="237" t="s">
        <v>475</v>
      </c>
      <c r="J91" s="243" t="s">
        <v>475</v>
      </c>
      <c r="K91" s="243" t="s">
        <v>475</v>
      </c>
      <c r="L91" s="236" t="s">
        <v>475</v>
      </c>
      <c r="N91" s="3"/>
      <c r="O91" s="3"/>
    </row>
    <row r="92" spans="1:15">
      <c r="A92" s="95" t="s">
        <v>175</v>
      </c>
      <c r="B92" s="234" t="s">
        <v>262</v>
      </c>
      <c r="C92" s="235" t="s">
        <v>475</v>
      </c>
      <c r="D92" s="236" t="s">
        <v>475</v>
      </c>
      <c r="E92" s="234" t="s">
        <v>262</v>
      </c>
      <c r="F92" s="237" t="s">
        <v>475</v>
      </c>
      <c r="G92" s="235" t="s">
        <v>475</v>
      </c>
      <c r="H92" s="234" t="s">
        <v>554</v>
      </c>
      <c r="I92" s="237" t="s">
        <v>554</v>
      </c>
      <c r="J92" s="243" t="s">
        <v>554</v>
      </c>
      <c r="K92" s="243" t="s">
        <v>554</v>
      </c>
      <c r="L92" s="236" t="s">
        <v>554</v>
      </c>
      <c r="M92" s="244"/>
      <c r="N92" s="3"/>
      <c r="O92" s="3"/>
    </row>
    <row r="93" spans="1:15">
      <c r="A93" s="78" t="s">
        <v>176</v>
      </c>
      <c r="B93" s="234" t="s">
        <v>262</v>
      </c>
      <c r="C93" s="235" t="s">
        <v>475</v>
      </c>
      <c r="D93" s="236" t="s">
        <v>475</v>
      </c>
      <c r="E93" s="234" t="s">
        <v>262</v>
      </c>
      <c r="F93" s="237" t="s">
        <v>475</v>
      </c>
      <c r="G93" s="235" t="s">
        <v>475</v>
      </c>
      <c r="H93" s="234" t="s">
        <v>260</v>
      </c>
      <c r="I93" s="237" t="s">
        <v>475</v>
      </c>
      <c r="J93" s="243" t="s">
        <v>475</v>
      </c>
      <c r="K93" s="243" t="s">
        <v>475</v>
      </c>
      <c r="L93" s="236" t="s">
        <v>475</v>
      </c>
      <c r="N93" s="3"/>
      <c r="O93" s="3"/>
    </row>
    <row r="94" spans="1:15">
      <c r="A94" s="78" t="s">
        <v>177</v>
      </c>
      <c r="B94" s="234" t="s">
        <v>262</v>
      </c>
      <c r="C94" s="235" t="s">
        <v>475</v>
      </c>
      <c r="D94" s="236" t="s">
        <v>475</v>
      </c>
      <c r="E94" s="234" t="s">
        <v>262</v>
      </c>
      <c r="F94" s="237" t="s">
        <v>475</v>
      </c>
      <c r="G94" s="235" t="s">
        <v>475</v>
      </c>
      <c r="H94" s="309" t="s">
        <v>554</v>
      </c>
      <c r="I94" s="312" t="s">
        <v>554</v>
      </c>
      <c r="J94" s="313" t="s">
        <v>554</v>
      </c>
      <c r="K94" s="313" t="s">
        <v>554</v>
      </c>
      <c r="L94" s="311" t="s">
        <v>554</v>
      </c>
      <c r="N94" s="3"/>
      <c r="O94" s="3"/>
    </row>
    <row r="95" spans="1:15">
      <c r="A95" s="78" t="s">
        <v>178</v>
      </c>
      <c r="B95" s="234" t="s">
        <v>262</v>
      </c>
      <c r="C95" s="235" t="s">
        <v>475</v>
      </c>
      <c r="D95" s="236" t="s">
        <v>475</v>
      </c>
      <c r="E95" s="234" t="s">
        <v>262</v>
      </c>
      <c r="F95" s="237" t="s">
        <v>475</v>
      </c>
      <c r="G95" s="235" t="s">
        <v>475</v>
      </c>
      <c r="H95" s="234" t="s">
        <v>262</v>
      </c>
      <c r="I95" s="237" t="s">
        <v>475</v>
      </c>
      <c r="J95" s="243" t="s">
        <v>475</v>
      </c>
      <c r="K95" s="243" t="s">
        <v>475</v>
      </c>
      <c r="L95" s="236" t="s">
        <v>475</v>
      </c>
      <c r="N95" s="3"/>
      <c r="O95" s="3"/>
    </row>
    <row r="96" spans="1:15">
      <c r="A96" s="78" t="s">
        <v>179</v>
      </c>
      <c r="B96" s="309" t="s">
        <v>554</v>
      </c>
      <c r="C96" s="310" t="s">
        <v>554</v>
      </c>
      <c r="D96" s="311" t="s">
        <v>554</v>
      </c>
      <c r="E96" s="309" t="s">
        <v>554</v>
      </c>
      <c r="F96" s="312" t="s">
        <v>554</v>
      </c>
      <c r="G96" s="310" t="s">
        <v>554</v>
      </c>
      <c r="H96" s="234" t="s">
        <v>262</v>
      </c>
      <c r="I96" s="237" t="s">
        <v>475</v>
      </c>
      <c r="J96" s="243" t="s">
        <v>475</v>
      </c>
      <c r="K96" s="243" t="s">
        <v>475</v>
      </c>
      <c r="L96" s="236" t="s">
        <v>475</v>
      </c>
      <c r="N96" s="3"/>
      <c r="O96" s="3"/>
    </row>
    <row r="97" spans="1:15">
      <c r="A97" s="95" t="s">
        <v>180</v>
      </c>
      <c r="B97" s="234" t="s">
        <v>262</v>
      </c>
      <c r="C97" s="235" t="s">
        <v>475</v>
      </c>
      <c r="D97" s="236" t="s">
        <v>475</v>
      </c>
      <c r="E97" s="234" t="s">
        <v>262</v>
      </c>
      <c r="F97" s="237" t="s">
        <v>475</v>
      </c>
      <c r="G97" s="235" t="s">
        <v>475</v>
      </c>
      <c r="H97" s="309" t="s">
        <v>554</v>
      </c>
      <c r="I97" s="312" t="s">
        <v>554</v>
      </c>
      <c r="J97" s="313" t="s">
        <v>554</v>
      </c>
      <c r="K97" s="313" t="s">
        <v>554</v>
      </c>
      <c r="L97" s="311" t="s">
        <v>554</v>
      </c>
      <c r="N97" s="3"/>
      <c r="O97" s="3"/>
    </row>
    <row r="98" spans="1:15">
      <c r="A98" s="95" t="s">
        <v>431</v>
      </c>
      <c r="B98" s="309" t="s">
        <v>554</v>
      </c>
      <c r="C98" s="310" t="s">
        <v>554</v>
      </c>
      <c r="D98" s="311" t="s">
        <v>554</v>
      </c>
      <c r="E98" s="309" t="s">
        <v>554</v>
      </c>
      <c r="F98" s="312" t="s">
        <v>554</v>
      </c>
      <c r="G98" s="310" t="s">
        <v>554</v>
      </c>
      <c r="H98" s="234" t="s">
        <v>262</v>
      </c>
      <c r="I98" s="237" t="s">
        <v>475</v>
      </c>
      <c r="J98" s="243" t="s">
        <v>475</v>
      </c>
      <c r="K98" s="243" t="s">
        <v>475</v>
      </c>
      <c r="L98" s="236" t="s">
        <v>475</v>
      </c>
      <c r="N98" s="3"/>
      <c r="O98" s="3"/>
    </row>
    <row r="99" spans="1:15">
      <c r="A99" s="96" t="s">
        <v>181</v>
      </c>
      <c r="B99" s="52" t="s">
        <v>262</v>
      </c>
      <c r="C99" s="187" t="s">
        <v>475</v>
      </c>
      <c r="D99" s="108" t="s">
        <v>475</v>
      </c>
      <c r="E99" s="203" t="s">
        <v>262</v>
      </c>
      <c r="F99" s="187" t="s">
        <v>475</v>
      </c>
      <c r="G99" s="108" t="s">
        <v>475</v>
      </c>
      <c r="H99" s="304" t="s">
        <v>554</v>
      </c>
      <c r="I99" s="305" t="s">
        <v>554</v>
      </c>
      <c r="J99" s="306" t="s">
        <v>554</v>
      </c>
      <c r="K99" s="306" t="s">
        <v>554</v>
      </c>
      <c r="L99" s="307" t="s">
        <v>554</v>
      </c>
      <c r="N99" s="3"/>
      <c r="O99" s="3"/>
    </row>
    <row r="101" spans="1:15">
      <c r="A101" s="3" t="s">
        <v>529</v>
      </c>
    </row>
    <row r="102" spans="1:15" ht="45" customHeight="1">
      <c r="A102" s="439" t="s">
        <v>182</v>
      </c>
      <c r="B102" s="444" t="s">
        <v>383</v>
      </c>
      <c r="C102" s="445"/>
      <c r="D102" s="446"/>
      <c r="E102" s="444" t="s">
        <v>385</v>
      </c>
      <c r="F102" s="445"/>
      <c r="G102" s="446"/>
      <c r="H102" s="444" t="s">
        <v>384</v>
      </c>
      <c r="I102" s="445"/>
      <c r="J102" s="445"/>
      <c r="K102" s="445"/>
      <c r="L102" s="446"/>
    </row>
    <row r="103" spans="1:15" ht="51.6" customHeight="1">
      <c r="A103" s="440"/>
      <c r="B103" s="441" t="s">
        <v>509</v>
      </c>
      <c r="C103" s="442"/>
      <c r="D103" s="443"/>
      <c r="E103" s="441" t="s">
        <v>509</v>
      </c>
      <c r="F103" s="442"/>
      <c r="G103" s="443"/>
      <c r="H103" s="441" t="s">
        <v>508</v>
      </c>
      <c r="I103" s="442"/>
      <c r="J103" s="442"/>
      <c r="K103" s="442"/>
      <c r="L103" s="443"/>
    </row>
    <row r="104" spans="1:15">
      <c r="A104" s="4" t="s">
        <v>379</v>
      </c>
      <c r="B104" s="460" t="s">
        <v>166</v>
      </c>
      <c r="C104" s="447"/>
      <c r="D104" s="448"/>
      <c r="E104" s="460" t="s">
        <v>166</v>
      </c>
      <c r="F104" s="447"/>
      <c r="G104" s="447"/>
      <c r="H104" s="460" t="s">
        <v>166</v>
      </c>
      <c r="I104" s="447"/>
      <c r="J104" s="447"/>
      <c r="K104" s="447"/>
      <c r="L104" s="448"/>
    </row>
    <row r="105" spans="1:15">
      <c r="A105" s="94" t="s">
        <v>167</v>
      </c>
      <c r="B105" s="42">
        <v>59.57</v>
      </c>
      <c r="C105" s="184" t="s">
        <v>258</v>
      </c>
      <c r="D105" s="107" t="s">
        <v>475</v>
      </c>
      <c r="E105" s="42">
        <v>53.52</v>
      </c>
      <c r="F105" s="43" t="s">
        <v>256</v>
      </c>
      <c r="G105" s="184" t="s">
        <v>475</v>
      </c>
      <c r="H105" s="322">
        <v>57.23</v>
      </c>
      <c r="I105" s="319" t="s">
        <v>256</v>
      </c>
      <c r="J105" s="323" t="s">
        <v>475</v>
      </c>
      <c r="K105" s="323" t="s">
        <v>475</v>
      </c>
      <c r="L105" s="324" t="s">
        <v>475</v>
      </c>
    </row>
    <row r="106" spans="1:15">
      <c r="A106" s="95" t="s">
        <v>168</v>
      </c>
      <c r="B106" s="46" t="s">
        <v>262</v>
      </c>
      <c r="C106" s="186" t="s">
        <v>475</v>
      </c>
      <c r="D106" s="76" t="s">
        <v>475</v>
      </c>
      <c r="E106" s="46" t="s">
        <v>262</v>
      </c>
      <c r="F106" s="44" t="s">
        <v>475</v>
      </c>
      <c r="G106" s="186" t="s">
        <v>475</v>
      </c>
      <c r="H106" s="234" t="s">
        <v>262</v>
      </c>
      <c r="I106" s="237" t="s">
        <v>475</v>
      </c>
      <c r="J106" s="243" t="s">
        <v>475</v>
      </c>
      <c r="K106" s="243" t="s">
        <v>475</v>
      </c>
      <c r="L106" s="236" t="s">
        <v>475</v>
      </c>
    </row>
    <row r="107" spans="1:15">
      <c r="A107" s="95" t="s">
        <v>169</v>
      </c>
      <c r="B107" s="46">
        <v>18.48</v>
      </c>
      <c r="C107" s="186" t="s">
        <v>258</v>
      </c>
      <c r="D107" s="76" t="s">
        <v>475</v>
      </c>
      <c r="E107" s="46">
        <v>21.64</v>
      </c>
      <c r="F107" s="44" t="s">
        <v>258</v>
      </c>
      <c r="G107" s="186" t="s">
        <v>264</v>
      </c>
      <c r="H107" s="234">
        <v>20.07</v>
      </c>
      <c r="I107" s="237" t="s">
        <v>258</v>
      </c>
      <c r="J107" s="243" t="s">
        <v>475</v>
      </c>
      <c r="K107" s="243" t="s">
        <v>475</v>
      </c>
      <c r="L107" s="236" t="s">
        <v>475</v>
      </c>
    </row>
    <row r="108" spans="1:15">
      <c r="A108" s="95" t="s">
        <v>170</v>
      </c>
      <c r="B108" s="46">
        <v>30.46</v>
      </c>
      <c r="C108" s="186" t="s">
        <v>258</v>
      </c>
      <c r="D108" s="76" t="s">
        <v>475</v>
      </c>
      <c r="E108" s="46">
        <v>34.369999999999997</v>
      </c>
      <c r="F108" s="44" t="s">
        <v>258</v>
      </c>
      <c r="G108" s="186" t="s">
        <v>264</v>
      </c>
      <c r="H108" s="234">
        <v>22.78</v>
      </c>
      <c r="I108" s="237" t="s">
        <v>256</v>
      </c>
      <c r="J108" s="243" t="s">
        <v>475</v>
      </c>
      <c r="K108" s="243" t="s">
        <v>475</v>
      </c>
      <c r="L108" s="236" t="s">
        <v>475</v>
      </c>
    </row>
    <row r="109" spans="1:15">
      <c r="A109" s="95" t="s">
        <v>171</v>
      </c>
      <c r="B109" s="46">
        <v>19.27</v>
      </c>
      <c r="C109" s="186" t="s">
        <v>258</v>
      </c>
      <c r="D109" s="76" t="s">
        <v>475</v>
      </c>
      <c r="E109" s="46">
        <v>23.43</v>
      </c>
      <c r="F109" s="44" t="s">
        <v>258</v>
      </c>
      <c r="G109" s="186" t="s">
        <v>475</v>
      </c>
      <c r="H109" s="234" t="s">
        <v>262</v>
      </c>
      <c r="I109" s="237" t="s">
        <v>475</v>
      </c>
      <c r="J109" s="243" t="s">
        <v>475</v>
      </c>
      <c r="K109" s="243" t="s">
        <v>475</v>
      </c>
      <c r="L109" s="236" t="s">
        <v>475</v>
      </c>
    </row>
    <row r="110" spans="1:15">
      <c r="A110" s="95" t="s">
        <v>524</v>
      </c>
      <c r="B110" s="309" t="s">
        <v>554</v>
      </c>
      <c r="C110" s="310" t="s">
        <v>554</v>
      </c>
      <c r="D110" s="311" t="s">
        <v>554</v>
      </c>
      <c r="E110" s="309" t="s">
        <v>554</v>
      </c>
      <c r="F110" s="312" t="s">
        <v>554</v>
      </c>
      <c r="G110" s="310" t="s">
        <v>554</v>
      </c>
      <c r="H110" s="234" t="s">
        <v>262</v>
      </c>
      <c r="I110" s="237" t="s">
        <v>475</v>
      </c>
      <c r="J110" s="243" t="s">
        <v>475</v>
      </c>
      <c r="K110" s="243" t="s">
        <v>475</v>
      </c>
      <c r="L110" s="236" t="s">
        <v>475</v>
      </c>
    </row>
    <row r="111" spans="1:15">
      <c r="A111" s="95" t="s">
        <v>172</v>
      </c>
      <c r="B111" s="46">
        <v>15.84</v>
      </c>
      <c r="C111" s="186" t="s">
        <v>258</v>
      </c>
      <c r="D111" s="76" t="s">
        <v>475</v>
      </c>
      <c r="E111" s="46" t="s">
        <v>262</v>
      </c>
      <c r="F111" s="44" t="s">
        <v>475</v>
      </c>
      <c r="G111" s="186" t="s">
        <v>475</v>
      </c>
      <c r="H111" s="234" t="s">
        <v>262</v>
      </c>
      <c r="I111" s="237" t="s">
        <v>475</v>
      </c>
      <c r="J111" s="243" t="s">
        <v>475</v>
      </c>
      <c r="K111" s="243" t="s">
        <v>475</v>
      </c>
      <c r="L111" s="236" t="s">
        <v>475</v>
      </c>
    </row>
    <row r="112" spans="1:15">
      <c r="A112" s="95" t="s">
        <v>525</v>
      </c>
      <c r="B112" s="46" t="s">
        <v>262</v>
      </c>
      <c r="C112" s="186" t="s">
        <v>475</v>
      </c>
      <c r="D112" s="76" t="s">
        <v>475</v>
      </c>
      <c r="E112" s="46" t="s">
        <v>262</v>
      </c>
      <c r="F112" s="44" t="s">
        <v>475</v>
      </c>
      <c r="G112" s="186" t="s">
        <v>475</v>
      </c>
      <c r="H112" s="234" t="s">
        <v>262</v>
      </c>
      <c r="I112" s="237" t="s">
        <v>475</v>
      </c>
      <c r="J112" s="243" t="s">
        <v>475</v>
      </c>
      <c r="K112" s="243" t="s">
        <v>475</v>
      </c>
      <c r="L112" s="236" t="s">
        <v>475</v>
      </c>
    </row>
    <row r="113" spans="1:12">
      <c r="A113" s="95" t="s">
        <v>173</v>
      </c>
      <c r="B113" s="46">
        <v>8.6300000000000008</v>
      </c>
      <c r="C113" s="186" t="s">
        <v>258</v>
      </c>
      <c r="D113" s="76" t="s">
        <v>475</v>
      </c>
      <c r="E113" s="46" t="s">
        <v>262</v>
      </c>
      <c r="F113" s="44" t="s">
        <v>475</v>
      </c>
      <c r="G113" s="186" t="s">
        <v>475</v>
      </c>
      <c r="H113" s="234" t="s">
        <v>262</v>
      </c>
      <c r="I113" s="237" t="s">
        <v>475</v>
      </c>
      <c r="J113" s="243" t="s">
        <v>475</v>
      </c>
      <c r="K113" s="243" t="s">
        <v>475</v>
      </c>
      <c r="L113" s="236" t="s">
        <v>475</v>
      </c>
    </row>
    <row r="114" spans="1:12">
      <c r="A114" s="95" t="s">
        <v>174</v>
      </c>
      <c r="B114" s="46" t="s">
        <v>262</v>
      </c>
      <c r="C114" s="186" t="s">
        <v>475</v>
      </c>
      <c r="D114" s="76" t="s">
        <v>475</v>
      </c>
      <c r="E114" s="46" t="s">
        <v>262</v>
      </c>
      <c r="F114" s="44" t="s">
        <v>475</v>
      </c>
      <c r="G114" s="186" t="s">
        <v>475</v>
      </c>
      <c r="H114" s="234" t="s">
        <v>262</v>
      </c>
      <c r="I114" s="237" t="s">
        <v>475</v>
      </c>
      <c r="J114" s="243" t="s">
        <v>475</v>
      </c>
      <c r="K114" s="243" t="s">
        <v>475</v>
      </c>
      <c r="L114" s="236" t="s">
        <v>475</v>
      </c>
    </row>
    <row r="115" spans="1:12">
      <c r="A115" s="95" t="s">
        <v>175</v>
      </c>
      <c r="B115" s="46">
        <v>14.35</v>
      </c>
      <c r="C115" s="186" t="s">
        <v>258</v>
      </c>
      <c r="D115" s="76" t="s">
        <v>475</v>
      </c>
      <c r="E115" s="46">
        <v>11.75</v>
      </c>
      <c r="F115" s="44" t="s">
        <v>258</v>
      </c>
      <c r="G115" s="186" t="s">
        <v>475</v>
      </c>
      <c r="H115" s="234" t="s">
        <v>262</v>
      </c>
      <c r="I115" s="237" t="s">
        <v>475</v>
      </c>
      <c r="J115" s="243" t="s">
        <v>475</v>
      </c>
      <c r="K115" s="243" t="s">
        <v>475</v>
      </c>
      <c r="L115" s="236" t="s">
        <v>475</v>
      </c>
    </row>
    <row r="116" spans="1:12">
      <c r="A116" s="78" t="s">
        <v>176</v>
      </c>
      <c r="B116" s="46" t="s">
        <v>262</v>
      </c>
      <c r="C116" s="186" t="s">
        <v>475</v>
      </c>
      <c r="D116" s="76" t="s">
        <v>475</v>
      </c>
      <c r="E116" s="46" t="s">
        <v>262</v>
      </c>
      <c r="F116" s="44" t="s">
        <v>475</v>
      </c>
      <c r="G116" s="186" t="s">
        <v>475</v>
      </c>
      <c r="H116" s="234" t="s">
        <v>262</v>
      </c>
      <c r="I116" s="237" t="s">
        <v>475</v>
      </c>
      <c r="J116" s="243" t="s">
        <v>475</v>
      </c>
      <c r="K116" s="243" t="s">
        <v>475</v>
      </c>
      <c r="L116" s="236" t="s">
        <v>475</v>
      </c>
    </row>
    <row r="117" spans="1:12">
      <c r="A117" s="78" t="s">
        <v>177</v>
      </c>
      <c r="B117" s="46" t="s">
        <v>262</v>
      </c>
      <c r="C117" s="186" t="s">
        <v>475</v>
      </c>
      <c r="D117" s="76" t="s">
        <v>475</v>
      </c>
      <c r="E117" s="46" t="s">
        <v>262</v>
      </c>
      <c r="F117" s="44" t="s">
        <v>475</v>
      </c>
      <c r="G117" s="186" t="s">
        <v>475</v>
      </c>
      <c r="H117" s="234" t="s">
        <v>262</v>
      </c>
      <c r="I117" s="237" t="s">
        <v>475</v>
      </c>
      <c r="J117" s="243" t="s">
        <v>475</v>
      </c>
      <c r="K117" s="243" t="s">
        <v>475</v>
      </c>
      <c r="L117" s="236" t="s">
        <v>475</v>
      </c>
    </row>
    <row r="118" spans="1:12">
      <c r="A118" s="78" t="s">
        <v>178</v>
      </c>
      <c r="B118" s="46">
        <v>9.73</v>
      </c>
      <c r="C118" s="186" t="s">
        <v>258</v>
      </c>
      <c r="D118" s="76" t="s">
        <v>475</v>
      </c>
      <c r="E118" s="46" t="s">
        <v>262</v>
      </c>
      <c r="F118" s="44" t="s">
        <v>475</v>
      </c>
      <c r="G118" s="186" t="s">
        <v>475</v>
      </c>
      <c r="H118" s="234" t="s">
        <v>262</v>
      </c>
      <c r="I118" s="237" t="s">
        <v>475</v>
      </c>
      <c r="J118" s="243" t="s">
        <v>475</v>
      </c>
      <c r="K118" s="243" t="s">
        <v>475</v>
      </c>
      <c r="L118" s="236" t="s">
        <v>475</v>
      </c>
    </row>
    <row r="119" spans="1:12">
      <c r="A119" s="78" t="s">
        <v>179</v>
      </c>
      <c r="B119" s="46" t="s">
        <v>262</v>
      </c>
      <c r="C119" s="186" t="s">
        <v>475</v>
      </c>
      <c r="D119" s="76" t="s">
        <v>475</v>
      </c>
      <c r="E119" s="46" t="s">
        <v>262</v>
      </c>
      <c r="F119" s="44" t="s">
        <v>475</v>
      </c>
      <c r="G119" s="186" t="s">
        <v>475</v>
      </c>
      <c r="H119" s="234" t="s">
        <v>262</v>
      </c>
      <c r="I119" s="237" t="s">
        <v>475</v>
      </c>
      <c r="J119" s="243" t="s">
        <v>475</v>
      </c>
      <c r="K119" s="243" t="s">
        <v>475</v>
      </c>
      <c r="L119" s="236" t="s">
        <v>475</v>
      </c>
    </row>
    <row r="120" spans="1:12">
      <c r="A120" s="95" t="s">
        <v>180</v>
      </c>
      <c r="B120" s="46" t="s">
        <v>262</v>
      </c>
      <c r="C120" s="186" t="s">
        <v>475</v>
      </c>
      <c r="D120" s="76" t="s">
        <v>475</v>
      </c>
      <c r="E120" s="46" t="s">
        <v>262</v>
      </c>
      <c r="F120" s="44" t="s">
        <v>475</v>
      </c>
      <c r="G120" s="186" t="s">
        <v>475</v>
      </c>
      <c r="H120" s="309" t="s">
        <v>262</v>
      </c>
      <c r="I120" s="312" t="s">
        <v>475</v>
      </c>
      <c r="J120" s="313" t="s">
        <v>475</v>
      </c>
      <c r="K120" s="313" t="s">
        <v>475</v>
      </c>
      <c r="L120" s="311" t="s">
        <v>475</v>
      </c>
    </row>
    <row r="121" spans="1:12">
      <c r="A121" s="95" t="s">
        <v>431</v>
      </c>
      <c r="B121" s="301" t="s">
        <v>554</v>
      </c>
      <c r="C121" s="302" t="s">
        <v>554</v>
      </c>
      <c r="D121" s="303" t="s">
        <v>554</v>
      </c>
      <c r="E121" s="46" t="s">
        <v>262</v>
      </c>
      <c r="F121" s="44" t="s">
        <v>475</v>
      </c>
      <c r="G121" s="186" t="s">
        <v>475</v>
      </c>
      <c r="H121" s="309" t="s">
        <v>554</v>
      </c>
      <c r="I121" s="312" t="s">
        <v>554</v>
      </c>
      <c r="J121" s="313" t="s">
        <v>554</v>
      </c>
      <c r="K121" s="313" t="s">
        <v>554</v>
      </c>
      <c r="L121" s="311" t="s">
        <v>554</v>
      </c>
    </row>
    <row r="122" spans="1:12">
      <c r="A122" s="96" t="s">
        <v>181</v>
      </c>
      <c r="B122" s="52" t="s">
        <v>262</v>
      </c>
      <c r="C122" s="187" t="s">
        <v>475</v>
      </c>
      <c r="D122" s="108" t="s">
        <v>475</v>
      </c>
      <c r="E122" s="203" t="s">
        <v>262</v>
      </c>
      <c r="F122" s="187" t="s">
        <v>475</v>
      </c>
      <c r="G122" s="108" t="s">
        <v>475</v>
      </c>
      <c r="H122" s="333" t="s">
        <v>554</v>
      </c>
      <c r="I122" s="334" t="s">
        <v>554</v>
      </c>
      <c r="J122" s="335" t="s">
        <v>554</v>
      </c>
      <c r="K122" s="335" t="s">
        <v>554</v>
      </c>
      <c r="L122" s="336" t="s">
        <v>554</v>
      </c>
    </row>
    <row r="124" spans="1:12">
      <c r="A124" s="3" t="s">
        <v>530</v>
      </c>
    </row>
    <row r="125" spans="1:12" ht="45" customHeight="1">
      <c r="A125" s="439" t="s">
        <v>344</v>
      </c>
      <c r="B125" s="444" t="s">
        <v>383</v>
      </c>
      <c r="C125" s="445"/>
      <c r="D125" s="446"/>
      <c r="E125" s="444" t="s">
        <v>385</v>
      </c>
      <c r="F125" s="445"/>
      <c r="G125" s="446"/>
      <c r="H125" s="444" t="s">
        <v>384</v>
      </c>
      <c r="I125" s="445"/>
      <c r="J125" s="445"/>
      <c r="K125" s="445"/>
      <c r="L125" s="446"/>
    </row>
    <row r="126" spans="1:12" ht="51.6" customHeight="1">
      <c r="A126" s="440"/>
      <c r="B126" s="441" t="s">
        <v>509</v>
      </c>
      <c r="C126" s="442"/>
      <c r="D126" s="443"/>
      <c r="E126" s="441" t="s">
        <v>509</v>
      </c>
      <c r="F126" s="442"/>
      <c r="G126" s="443"/>
      <c r="H126" s="441" t="s">
        <v>508</v>
      </c>
      <c r="I126" s="442"/>
      <c r="J126" s="442"/>
      <c r="K126" s="442"/>
      <c r="L126" s="443"/>
    </row>
    <row r="127" spans="1:12">
      <c r="A127" s="4" t="s">
        <v>379</v>
      </c>
      <c r="B127" s="460" t="s">
        <v>166</v>
      </c>
      <c r="C127" s="447"/>
      <c r="D127" s="448"/>
      <c r="E127" s="460" t="s">
        <v>166</v>
      </c>
      <c r="F127" s="447"/>
      <c r="G127" s="447"/>
      <c r="H127" s="460" t="s">
        <v>166</v>
      </c>
      <c r="I127" s="447"/>
      <c r="J127" s="447"/>
      <c r="K127" s="447"/>
      <c r="L127" s="448"/>
    </row>
    <row r="128" spans="1:12">
      <c r="A128" s="94" t="s">
        <v>167</v>
      </c>
      <c r="B128" s="42">
        <v>44.01</v>
      </c>
      <c r="C128" s="184" t="s">
        <v>258</v>
      </c>
      <c r="D128" s="107" t="s">
        <v>475</v>
      </c>
      <c r="E128" s="42">
        <v>23.76</v>
      </c>
      <c r="F128" s="43" t="s">
        <v>258</v>
      </c>
      <c r="G128" s="184" t="s">
        <v>264</v>
      </c>
      <c r="H128" s="322">
        <v>31.69</v>
      </c>
      <c r="I128" s="319" t="s">
        <v>258</v>
      </c>
      <c r="J128" s="323" t="s">
        <v>264</v>
      </c>
      <c r="K128" s="323" t="s">
        <v>475</v>
      </c>
      <c r="L128" s="324" t="s">
        <v>475</v>
      </c>
    </row>
    <row r="129" spans="1:12">
      <c r="A129" s="95" t="s">
        <v>168</v>
      </c>
      <c r="B129" s="46">
        <v>9.06</v>
      </c>
      <c r="C129" s="186" t="s">
        <v>258</v>
      </c>
      <c r="D129" s="76" t="s">
        <v>475</v>
      </c>
      <c r="E129" s="46" t="s">
        <v>262</v>
      </c>
      <c r="F129" s="44" t="s">
        <v>475</v>
      </c>
      <c r="G129" s="186" t="s">
        <v>475</v>
      </c>
      <c r="H129" s="234" t="s">
        <v>262</v>
      </c>
      <c r="I129" s="237" t="s">
        <v>475</v>
      </c>
      <c r="J129" s="243" t="s">
        <v>475</v>
      </c>
      <c r="K129" s="243" t="s">
        <v>475</v>
      </c>
      <c r="L129" s="236" t="s">
        <v>475</v>
      </c>
    </row>
    <row r="130" spans="1:12">
      <c r="A130" s="95" t="s">
        <v>169</v>
      </c>
      <c r="B130" s="46">
        <v>5.82</v>
      </c>
      <c r="C130" s="186" t="s">
        <v>258</v>
      </c>
      <c r="D130" s="76" t="s">
        <v>264</v>
      </c>
      <c r="E130" s="46">
        <v>4.34</v>
      </c>
      <c r="F130" s="44" t="s">
        <v>258</v>
      </c>
      <c r="G130" s="186" t="s">
        <v>264</v>
      </c>
      <c r="H130" s="234" t="s">
        <v>262</v>
      </c>
      <c r="I130" s="237" t="s">
        <v>475</v>
      </c>
      <c r="J130" s="243" t="s">
        <v>475</v>
      </c>
      <c r="K130" s="243" t="s">
        <v>475</v>
      </c>
      <c r="L130" s="236" t="s">
        <v>475</v>
      </c>
    </row>
    <row r="131" spans="1:12">
      <c r="A131" s="95" t="s">
        <v>170</v>
      </c>
      <c r="B131" s="46">
        <v>28.26</v>
      </c>
      <c r="C131" s="186" t="s">
        <v>258</v>
      </c>
      <c r="D131" s="76" t="s">
        <v>475</v>
      </c>
      <c r="E131" s="46">
        <v>12.3</v>
      </c>
      <c r="F131" s="44" t="s">
        <v>258</v>
      </c>
      <c r="G131" s="186" t="s">
        <v>264</v>
      </c>
      <c r="H131" s="234">
        <v>9.64</v>
      </c>
      <c r="I131" s="237" t="s">
        <v>258</v>
      </c>
      <c r="J131" s="243" t="s">
        <v>475</v>
      </c>
      <c r="K131" s="243" t="s">
        <v>475</v>
      </c>
      <c r="L131" s="236" t="s">
        <v>266</v>
      </c>
    </row>
    <row r="132" spans="1:12">
      <c r="A132" s="95" t="s">
        <v>171</v>
      </c>
      <c r="B132" s="46">
        <v>13.05</v>
      </c>
      <c r="C132" s="186" t="s">
        <v>258</v>
      </c>
      <c r="D132" s="76" t="s">
        <v>475</v>
      </c>
      <c r="E132" s="234">
        <v>5.64</v>
      </c>
      <c r="F132" s="237" t="s">
        <v>258</v>
      </c>
      <c r="G132" s="235" t="s">
        <v>264</v>
      </c>
      <c r="H132" s="234" t="s">
        <v>262</v>
      </c>
      <c r="I132" s="237" t="s">
        <v>475</v>
      </c>
      <c r="J132" s="243" t="s">
        <v>475</v>
      </c>
      <c r="K132" s="243" t="s">
        <v>475</v>
      </c>
      <c r="L132" s="236" t="s">
        <v>475</v>
      </c>
    </row>
    <row r="133" spans="1:12">
      <c r="A133" s="95" t="s">
        <v>524</v>
      </c>
      <c r="B133" s="46" t="s">
        <v>262</v>
      </c>
      <c r="C133" s="186" t="s">
        <v>475</v>
      </c>
      <c r="D133" s="76" t="s">
        <v>475</v>
      </c>
      <c r="E133" s="309" t="s">
        <v>554</v>
      </c>
      <c r="F133" s="312" t="s">
        <v>554</v>
      </c>
      <c r="G133" s="310" t="s">
        <v>554</v>
      </c>
      <c r="H133" s="234" t="s">
        <v>262</v>
      </c>
      <c r="I133" s="237" t="s">
        <v>475</v>
      </c>
      <c r="J133" s="243" t="s">
        <v>475</v>
      </c>
      <c r="K133" s="243" t="s">
        <v>475</v>
      </c>
      <c r="L133" s="236" t="s">
        <v>475</v>
      </c>
    </row>
    <row r="134" spans="1:12">
      <c r="A134" s="95" t="s">
        <v>172</v>
      </c>
      <c r="B134" s="46" t="s">
        <v>262</v>
      </c>
      <c r="C134" s="186" t="s">
        <v>475</v>
      </c>
      <c r="D134" s="76" t="s">
        <v>475</v>
      </c>
      <c r="E134" s="234" t="s">
        <v>262</v>
      </c>
      <c r="F134" s="237" t="s">
        <v>475</v>
      </c>
      <c r="G134" s="235" t="s">
        <v>475</v>
      </c>
      <c r="H134" s="234" t="s">
        <v>262</v>
      </c>
      <c r="I134" s="237" t="s">
        <v>475</v>
      </c>
      <c r="J134" s="243" t="s">
        <v>475</v>
      </c>
      <c r="K134" s="243" t="s">
        <v>475</v>
      </c>
      <c r="L134" s="236" t="s">
        <v>475</v>
      </c>
    </row>
    <row r="135" spans="1:12">
      <c r="A135" s="95" t="s">
        <v>525</v>
      </c>
      <c r="B135" s="46" t="s">
        <v>262</v>
      </c>
      <c r="C135" s="186" t="s">
        <v>475</v>
      </c>
      <c r="D135" s="76" t="s">
        <v>475</v>
      </c>
      <c r="E135" s="234" t="s">
        <v>262</v>
      </c>
      <c r="F135" s="237" t="s">
        <v>475</v>
      </c>
      <c r="G135" s="235" t="s">
        <v>475</v>
      </c>
      <c r="H135" s="234">
        <v>34.75</v>
      </c>
      <c r="I135" s="237" t="s">
        <v>258</v>
      </c>
      <c r="J135" s="243" t="s">
        <v>264</v>
      </c>
      <c r="K135" s="243" t="s">
        <v>406</v>
      </c>
      <c r="L135" s="236" t="s">
        <v>266</v>
      </c>
    </row>
    <row r="136" spans="1:12">
      <c r="A136" s="95" t="s">
        <v>173</v>
      </c>
      <c r="B136" s="46" t="s">
        <v>262</v>
      </c>
      <c r="C136" s="186" t="s">
        <v>475</v>
      </c>
      <c r="D136" s="76" t="s">
        <v>475</v>
      </c>
      <c r="E136" s="234" t="s">
        <v>262</v>
      </c>
      <c r="F136" s="237" t="s">
        <v>475</v>
      </c>
      <c r="G136" s="235" t="s">
        <v>475</v>
      </c>
      <c r="H136" s="234">
        <v>9.27</v>
      </c>
      <c r="I136" s="237" t="s">
        <v>258</v>
      </c>
      <c r="J136" s="243" t="s">
        <v>475</v>
      </c>
      <c r="K136" s="243" t="s">
        <v>406</v>
      </c>
      <c r="L136" s="236" t="s">
        <v>266</v>
      </c>
    </row>
    <row r="137" spans="1:12">
      <c r="A137" s="95" t="s">
        <v>174</v>
      </c>
      <c r="B137" s="46" t="s">
        <v>262</v>
      </c>
      <c r="C137" s="186" t="s">
        <v>475</v>
      </c>
      <c r="D137" s="76" t="s">
        <v>475</v>
      </c>
      <c r="E137" s="234" t="s">
        <v>262</v>
      </c>
      <c r="F137" s="237" t="s">
        <v>475</v>
      </c>
      <c r="G137" s="235" t="s">
        <v>475</v>
      </c>
      <c r="H137" s="234" t="s">
        <v>262</v>
      </c>
      <c r="I137" s="237" t="s">
        <v>475</v>
      </c>
      <c r="J137" s="243" t="s">
        <v>475</v>
      </c>
      <c r="K137" s="243" t="s">
        <v>475</v>
      </c>
      <c r="L137" s="236" t="s">
        <v>475</v>
      </c>
    </row>
    <row r="138" spans="1:12">
      <c r="A138" s="95" t="s">
        <v>175</v>
      </c>
      <c r="B138" s="46">
        <v>19.059999999999999</v>
      </c>
      <c r="C138" s="186" t="s">
        <v>258</v>
      </c>
      <c r="D138" s="76" t="s">
        <v>475</v>
      </c>
      <c r="E138" s="234">
        <v>10.16</v>
      </c>
      <c r="F138" s="237" t="s">
        <v>258</v>
      </c>
      <c r="G138" s="235" t="s">
        <v>475</v>
      </c>
      <c r="H138" s="234" t="s">
        <v>262</v>
      </c>
      <c r="I138" s="237" t="s">
        <v>475</v>
      </c>
      <c r="J138" s="243" t="s">
        <v>475</v>
      </c>
      <c r="K138" s="243" t="s">
        <v>475</v>
      </c>
      <c r="L138" s="236" t="s">
        <v>475</v>
      </c>
    </row>
    <row r="139" spans="1:12">
      <c r="A139" s="78" t="s">
        <v>176</v>
      </c>
      <c r="B139" s="46" t="s">
        <v>262</v>
      </c>
      <c r="C139" s="186" t="s">
        <v>475</v>
      </c>
      <c r="D139" s="76" t="s">
        <v>475</v>
      </c>
      <c r="E139" s="234" t="s">
        <v>262</v>
      </c>
      <c r="F139" s="237" t="s">
        <v>475</v>
      </c>
      <c r="G139" s="235" t="s">
        <v>475</v>
      </c>
      <c r="H139" s="234" t="s">
        <v>262</v>
      </c>
      <c r="I139" s="237" t="s">
        <v>475</v>
      </c>
      <c r="J139" s="243" t="s">
        <v>475</v>
      </c>
      <c r="K139" s="243" t="s">
        <v>475</v>
      </c>
      <c r="L139" s="236" t="s">
        <v>475</v>
      </c>
    </row>
    <row r="140" spans="1:12">
      <c r="A140" s="78" t="s">
        <v>177</v>
      </c>
      <c r="B140" s="46" t="s">
        <v>262</v>
      </c>
      <c r="C140" s="186" t="s">
        <v>475</v>
      </c>
      <c r="D140" s="76" t="s">
        <v>475</v>
      </c>
      <c r="E140" s="234" t="s">
        <v>262</v>
      </c>
      <c r="F140" s="237" t="s">
        <v>475</v>
      </c>
      <c r="G140" s="235" t="s">
        <v>475</v>
      </c>
      <c r="H140" s="234" t="s">
        <v>262</v>
      </c>
      <c r="I140" s="237" t="s">
        <v>475</v>
      </c>
      <c r="J140" s="243" t="s">
        <v>475</v>
      </c>
      <c r="K140" s="243" t="s">
        <v>475</v>
      </c>
      <c r="L140" s="236" t="s">
        <v>475</v>
      </c>
    </row>
    <row r="141" spans="1:12">
      <c r="A141" s="78" t="s">
        <v>178</v>
      </c>
      <c r="B141" s="46" t="s">
        <v>262</v>
      </c>
      <c r="C141" s="186" t="s">
        <v>475</v>
      </c>
      <c r="D141" s="76" t="s">
        <v>475</v>
      </c>
      <c r="E141" s="234" t="s">
        <v>262</v>
      </c>
      <c r="F141" s="237" t="s">
        <v>475</v>
      </c>
      <c r="G141" s="235" t="s">
        <v>475</v>
      </c>
      <c r="H141" s="234" t="s">
        <v>262</v>
      </c>
      <c r="I141" s="237" t="s">
        <v>475</v>
      </c>
      <c r="J141" s="243" t="s">
        <v>475</v>
      </c>
      <c r="K141" s="243" t="s">
        <v>475</v>
      </c>
      <c r="L141" s="236" t="s">
        <v>475</v>
      </c>
    </row>
    <row r="142" spans="1:12">
      <c r="A142" s="78" t="s">
        <v>179</v>
      </c>
      <c r="B142" s="46" t="s">
        <v>262</v>
      </c>
      <c r="C142" s="186" t="s">
        <v>475</v>
      </c>
      <c r="D142" s="76" t="s">
        <v>475</v>
      </c>
      <c r="E142" s="234" t="s">
        <v>262</v>
      </c>
      <c r="F142" s="237" t="s">
        <v>475</v>
      </c>
      <c r="G142" s="235" t="s">
        <v>475</v>
      </c>
      <c r="H142" s="234" t="s">
        <v>262</v>
      </c>
      <c r="I142" s="237" t="s">
        <v>475</v>
      </c>
      <c r="J142" s="243" t="s">
        <v>475</v>
      </c>
      <c r="K142" s="243" t="s">
        <v>475</v>
      </c>
      <c r="L142" s="236" t="s">
        <v>475</v>
      </c>
    </row>
    <row r="143" spans="1:12">
      <c r="A143" s="95" t="s">
        <v>180</v>
      </c>
      <c r="B143" s="46">
        <v>29.17</v>
      </c>
      <c r="C143" s="186" t="s">
        <v>258</v>
      </c>
      <c r="D143" s="76" t="s">
        <v>264</v>
      </c>
      <c r="E143" s="46">
        <v>19.53</v>
      </c>
      <c r="F143" s="44" t="s">
        <v>258</v>
      </c>
      <c r="G143" s="186" t="s">
        <v>264</v>
      </c>
      <c r="H143" s="309" t="s">
        <v>554</v>
      </c>
      <c r="I143" s="312" t="s">
        <v>554</v>
      </c>
      <c r="J143" s="313" t="s">
        <v>554</v>
      </c>
      <c r="K143" s="313" t="s">
        <v>554</v>
      </c>
      <c r="L143" s="311" t="s">
        <v>554</v>
      </c>
    </row>
    <row r="144" spans="1:12">
      <c r="A144" s="95" t="s">
        <v>431</v>
      </c>
      <c r="B144" s="301" t="s">
        <v>554</v>
      </c>
      <c r="C144" s="302" t="s">
        <v>554</v>
      </c>
      <c r="D144" s="303" t="s">
        <v>554</v>
      </c>
      <c r="E144" s="46">
        <v>46.82</v>
      </c>
      <c r="F144" s="44" t="s">
        <v>475</v>
      </c>
      <c r="G144" s="186" t="s">
        <v>264</v>
      </c>
      <c r="H144" s="234" t="s">
        <v>262</v>
      </c>
      <c r="I144" s="237" t="s">
        <v>475</v>
      </c>
      <c r="J144" s="243" t="s">
        <v>475</v>
      </c>
      <c r="K144" s="243" t="s">
        <v>475</v>
      </c>
      <c r="L144" s="236" t="s">
        <v>475</v>
      </c>
    </row>
    <row r="145" spans="1:12">
      <c r="A145" s="96" t="s">
        <v>181</v>
      </c>
      <c r="B145" s="52">
        <v>16.8</v>
      </c>
      <c r="C145" s="187" t="s">
        <v>258</v>
      </c>
      <c r="D145" s="108" t="s">
        <v>264</v>
      </c>
      <c r="E145" s="203" t="s">
        <v>262</v>
      </c>
      <c r="F145" s="187" t="s">
        <v>475</v>
      </c>
      <c r="G145" s="108" t="s">
        <v>475</v>
      </c>
      <c r="H145" s="333" t="s">
        <v>554</v>
      </c>
      <c r="I145" s="334" t="s">
        <v>554</v>
      </c>
      <c r="J145" s="335" t="s">
        <v>554</v>
      </c>
      <c r="K145" s="335" t="s">
        <v>554</v>
      </c>
      <c r="L145" s="336" t="s">
        <v>554</v>
      </c>
    </row>
    <row r="147" spans="1:12">
      <c r="A147" s="3" t="s">
        <v>531</v>
      </c>
    </row>
    <row r="148" spans="1:12" ht="45" customHeight="1">
      <c r="A148" s="439" t="s">
        <v>345</v>
      </c>
      <c r="B148" s="444" t="s">
        <v>383</v>
      </c>
      <c r="C148" s="445"/>
      <c r="D148" s="446"/>
      <c r="E148" s="444" t="s">
        <v>385</v>
      </c>
      <c r="F148" s="445"/>
      <c r="G148" s="446"/>
      <c r="H148" s="444" t="s">
        <v>384</v>
      </c>
      <c r="I148" s="445"/>
      <c r="J148" s="445"/>
      <c r="K148" s="445"/>
      <c r="L148" s="446"/>
    </row>
    <row r="149" spans="1:12" ht="51.6" customHeight="1">
      <c r="A149" s="440"/>
      <c r="B149" s="441" t="s">
        <v>509</v>
      </c>
      <c r="C149" s="442"/>
      <c r="D149" s="443"/>
      <c r="E149" s="441" t="s">
        <v>509</v>
      </c>
      <c r="F149" s="442"/>
      <c r="G149" s="443"/>
      <c r="H149" s="441" t="s">
        <v>508</v>
      </c>
      <c r="I149" s="442"/>
      <c r="J149" s="442"/>
      <c r="K149" s="442"/>
      <c r="L149" s="443"/>
    </row>
    <row r="150" spans="1:12">
      <c r="A150" s="4" t="s">
        <v>379</v>
      </c>
      <c r="B150" s="460" t="s">
        <v>166</v>
      </c>
      <c r="C150" s="447"/>
      <c r="D150" s="448"/>
      <c r="E150" s="460" t="s">
        <v>166</v>
      </c>
      <c r="F150" s="447"/>
      <c r="G150" s="447"/>
      <c r="H150" s="460" t="s">
        <v>166</v>
      </c>
      <c r="I150" s="447"/>
      <c r="J150" s="447"/>
      <c r="K150" s="447"/>
      <c r="L150" s="448"/>
    </row>
    <row r="151" spans="1:12">
      <c r="A151" s="94" t="s">
        <v>167</v>
      </c>
      <c r="B151" s="42">
        <v>45.53</v>
      </c>
      <c r="C151" s="184" t="s">
        <v>258</v>
      </c>
      <c r="D151" s="107" t="s">
        <v>475</v>
      </c>
      <c r="E151" s="42">
        <v>38.4</v>
      </c>
      <c r="F151" s="43" t="s">
        <v>258</v>
      </c>
      <c r="G151" s="184" t="s">
        <v>475</v>
      </c>
      <c r="H151" s="322">
        <v>47.7</v>
      </c>
      <c r="I151" s="319" t="s">
        <v>258</v>
      </c>
      <c r="J151" s="323" t="s">
        <v>475</v>
      </c>
      <c r="K151" s="323" t="s">
        <v>475</v>
      </c>
      <c r="L151" s="324" t="s">
        <v>475</v>
      </c>
    </row>
    <row r="152" spans="1:12">
      <c r="A152" s="95" t="s">
        <v>168</v>
      </c>
      <c r="B152" s="46">
        <v>9.3699999999999992</v>
      </c>
      <c r="C152" s="186" t="s">
        <v>258</v>
      </c>
      <c r="D152" s="76" t="s">
        <v>475</v>
      </c>
      <c r="E152" s="46" t="s">
        <v>262</v>
      </c>
      <c r="F152" s="44" t="s">
        <v>475</v>
      </c>
      <c r="G152" s="186" t="s">
        <v>475</v>
      </c>
      <c r="H152" s="234" t="s">
        <v>262</v>
      </c>
      <c r="I152" s="237" t="s">
        <v>475</v>
      </c>
      <c r="J152" s="235" t="s">
        <v>475</v>
      </c>
      <c r="K152" s="243" t="s">
        <v>475</v>
      </c>
      <c r="L152" s="236" t="s">
        <v>475</v>
      </c>
    </row>
    <row r="153" spans="1:12">
      <c r="A153" s="95" t="s">
        <v>169</v>
      </c>
      <c r="B153" s="46" t="s">
        <v>262</v>
      </c>
      <c r="C153" s="186" t="s">
        <v>475</v>
      </c>
      <c r="D153" s="76" t="s">
        <v>475</v>
      </c>
      <c r="E153" s="46">
        <v>9.2200000000000006</v>
      </c>
      <c r="F153" s="44" t="s">
        <v>258</v>
      </c>
      <c r="G153" s="186" t="s">
        <v>475</v>
      </c>
      <c r="H153" s="234">
        <v>22.72</v>
      </c>
      <c r="I153" s="237" t="s">
        <v>258</v>
      </c>
      <c r="J153" s="235" t="s">
        <v>475</v>
      </c>
      <c r="K153" s="243" t="s">
        <v>406</v>
      </c>
      <c r="L153" s="236" t="s">
        <v>475</v>
      </c>
    </row>
    <row r="154" spans="1:12">
      <c r="A154" s="95" t="s">
        <v>170</v>
      </c>
      <c r="B154" s="46">
        <v>21.48</v>
      </c>
      <c r="C154" s="186" t="s">
        <v>258</v>
      </c>
      <c r="D154" s="76" t="s">
        <v>475</v>
      </c>
      <c r="E154" s="46">
        <v>15.81</v>
      </c>
      <c r="F154" s="44" t="s">
        <v>258</v>
      </c>
      <c r="G154" s="186" t="s">
        <v>475</v>
      </c>
      <c r="H154" s="234">
        <v>16.39</v>
      </c>
      <c r="I154" s="237" t="s">
        <v>258</v>
      </c>
      <c r="J154" s="235" t="s">
        <v>475</v>
      </c>
      <c r="K154" s="243" t="s">
        <v>475</v>
      </c>
      <c r="L154" s="236" t="s">
        <v>475</v>
      </c>
    </row>
    <row r="155" spans="1:12">
      <c r="A155" s="95" t="s">
        <v>171</v>
      </c>
      <c r="B155" s="46" t="s">
        <v>262</v>
      </c>
      <c r="C155" s="186" t="s">
        <v>475</v>
      </c>
      <c r="D155" s="76" t="s">
        <v>475</v>
      </c>
      <c r="E155" s="46">
        <v>11.86</v>
      </c>
      <c r="F155" s="44" t="s">
        <v>258</v>
      </c>
      <c r="G155" s="186" t="s">
        <v>475</v>
      </c>
      <c r="H155" s="234" t="s">
        <v>262</v>
      </c>
      <c r="I155" s="237" t="s">
        <v>475</v>
      </c>
      <c r="J155" s="235" t="s">
        <v>475</v>
      </c>
      <c r="K155" s="243" t="s">
        <v>475</v>
      </c>
      <c r="L155" s="236" t="s">
        <v>475</v>
      </c>
    </row>
    <row r="156" spans="1:12">
      <c r="A156" s="95" t="s">
        <v>524</v>
      </c>
      <c r="B156" s="46" t="s">
        <v>262</v>
      </c>
      <c r="C156" s="186" t="s">
        <v>475</v>
      </c>
      <c r="D156" s="76" t="s">
        <v>475</v>
      </c>
      <c r="E156" s="46" t="s">
        <v>262</v>
      </c>
      <c r="F156" s="44" t="s">
        <v>475</v>
      </c>
      <c r="G156" s="186" t="s">
        <v>475</v>
      </c>
      <c r="H156" s="234" t="s">
        <v>262</v>
      </c>
      <c r="I156" s="237" t="s">
        <v>475</v>
      </c>
      <c r="J156" s="235" t="s">
        <v>475</v>
      </c>
      <c r="K156" s="243" t="s">
        <v>475</v>
      </c>
      <c r="L156" s="236" t="s">
        <v>475</v>
      </c>
    </row>
    <row r="157" spans="1:12">
      <c r="A157" s="95" t="s">
        <v>172</v>
      </c>
      <c r="B157" s="46" t="s">
        <v>262</v>
      </c>
      <c r="C157" s="186" t="s">
        <v>475</v>
      </c>
      <c r="D157" s="76" t="s">
        <v>475</v>
      </c>
      <c r="E157" s="46" t="s">
        <v>262</v>
      </c>
      <c r="F157" s="44" t="s">
        <v>475</v>
      </c>
      <c r="G157" s="186" t="s">
        <v>475</v>
      </c>
      <c r="H157" s="234" t="s">
        <v>262</v>
      </c>
      <c r="I157" s="237" t="s">
        <v>475</v>
      </c>
      <c r="J157" s="235" t="s">
        <v>475</v>
      </c>
      <c r="K157" s="243" t="s">
        <v>475</v>
      </c>
      <c r="L157" s="236" t="s">
        <v>475</v>
      </c>
    </row>
    <row r="158" spans="1:12">
      <c r="A158" s="95" t="s">
        <v>525</v>
      </c>
      <c r="B158" s="46" t="s">
        <v>262</v>
      </c>
      <c r="C158" s="186" t="s">
        <v>475</v>
      </c>
      <c r="D158" s="76" t="s">
        <v>475</v>
      </c>
      <c r="E158" s="46" t="s">
        <v>262</v>
      </c>
      <c r="F158" s="44" t="s">
        <v>475</v>
      </c>
      <c r="G158" s="186" t="s">
        <v>475</v>
      </c>
      <c r="H158" s="234" t="s">
        <v>262</v>
      </c>
      <c r="I158" s="237" t="s">
        <v>475</v>
      </c>
      <c r="J158" s="235" t="s">
        <v>475</v>
      </c>
      <c r="K158" s="243" t="s">
        <v>475</v>
      </c>
      <c r="L158" s="236" t="s">
        <v>475</v>
      </c>
    </row>
    <row r="159" spans="1:12">
      <c r="A159" s="95" t="s">
        <v>173</v>
      </c>
      <c r="B159" s="46">
        <v>13.02</v>
      </c>
      <c r="C159" s="186" t="s">
        <v>258</v>
      </c>
      <c r="D159" s="76" t="s">
        <v>475</v>
      </c>
      <c r="E159" s="46">
        <v>26.42</v>
      </c>
      <c r="F159" s="44" t="s">
        <v>258</v>
      </c>
      <c r="G159" s="186" t="s">
        <v>264</v>
      </c>
      <c r="H159" s="234">
        <v>23.15</v>
      </c>
      <c r="I159" s="237" t="s">
        <v>258</v>
      </c>
      <c r="J159" s="235" t="s">
        <v>475</v>
      </c>
      <c r="K159" s="243" t="s">
        <v>475</v>
      </c>
      <c r="L159" s="236" t="s">
        <v>475</v>
      </c>
    </row>
    <row r="160" spans="1:12">
      <c r="A160" s="95" t="s">
        <v>174</v>
      </c>
      <c r="B160" s="46">
        <v>11.14</v>
      </c>
      <c r="C160" s="186" t="s">
        <v>258</v>
      </c>
      <c r="D160" s="76" t="s">
        <v>475</v>
      </c>
      <c r="E160" s="46">
        <v>14.3</v>
      </c>
      <c r="F160" s="44" t="s">
        <v>258</v>
      </c>
      <c r="G160" s="186" t="s">
        <v>475</v>
      </c>
      <c r="H160" s="234" t="s">
        <v>262</v>
      </c>
      <c r="I160" s="237" t="s">
        <v>475</v>
      </c>
      <c r="J160" s="235" t="s">
        <v>475</v>
      </c>
      <c r="K160" s="243" t="s">
        <v>475</v>
      </c>
      <c r="L160" s="236" t="s">
        <v>475</v>
      </c>
    </row>
    <row r="161" spans="1:56">
      <c r="A161" s="95" t="s">
        <v>175</v>
      </c>
      <c r="B161" s="46">
        <v>27.89</v>
      </c>
      <c r="C161" s="186" t="s">
        <v>258</v>
      </c>
      <c r="D161" s="76" t="s">
        <v>475</v>
      </c>
      <c r="E161" s="46">
        <v>28.77</v>
      </c>
      <c r="F161" s="44" t="s">
        <v>258</v>
      </c>
      <c r="G161" s="186" t="s">
        <v>264</v>
      </c>
      <c r="H161" s="234">
        <v>6.98</v>
      </c>
      <c r="I161" s="237" t="s">
        <v>258</v>
      </c>
      <c r="J161" s="235" t="s">
        <v>475</v>
      </c>
      <c r="K161" s="243" t="s">
        <v>406</v>
      </c>
      <c r="L161" s="236" t="s">
        <v>266</v>
      </c>
    </row>
    <row r="162" spans="1:56">
      <c r="A162" s="78" t="s">
        <v>176</v>
      </c>
      <c r="B162" s="46">
        <v>12.08</v>
      </c>
      <c r="C162" s="186" t="s">
        <v>258</v>
      </c>
      <c r="D162" s="76" t="s">
        <v>475</v>
      </c>
      <c r="E162" s="46">
        <v>23.49</v>
      </c>
      <c r="F162" s="44" t="s">
        <v>258</v>
      </c>
      <c r="G162" s="186" t="s">
        <v>264</v>
      </c>
      <c r="H162" s="234">
        <v>7.82</v>
      </c>
      <c r="I162" s="237" t="s">
        <v>258</v>
      </c>
      <c r="J162" s="235" t="s">
        <v>475</v>
      </c>
      <c r="K162" s="243" t="s">
        <v>406</v>
      </c>
      <c r="L162" s="236" t="s">
        <v>475</v>
      </c>
    </row>
    <row r="163" spans="1:56">
      <c r="A163" s="78" t="s">
        <v>177</v>
      </c>
      <c r="B163" s="46">
        <v>8.14</v>
      </c>
      <c r="C163" s="186" t="s">
        <v>258</v>
      </c>
      <c r="D163" s="76" t="s">
        <v>475</v>
      </c>
      <c r="E163" s="46" t="s">
        <v>262</v>
      </c>
      <c r="F163" s="44" t="s">
        <v>475</v>
      </c>
      <c r="G163" s="186" t="s">
        <v>475</v>
      </c>
      <c r="H163" s="234" t="s">
        <v>262</v>
      </c>
      <c r="I163" s="237" t="s">
        <v>475</v>
      </c>
      <c r="J163" s="235" t="s">
        <v>475</v>
      </c>
      <c r="K163" s="243" t="s">
        <v>475</v>
      </c>
      <c r="L163" s="236" t="s">
        <v>475</v>
      </c>
    </row>
    <row r="164" spans="1:56">
      <c r="A164" s="78" t="s">
        <v>178</v>
      </c>
      <c r="B164" s="46" t="s">
        <v>262</v>
      </c>
      <c r="C164" s="186" t="s">
        <v>475</v>
      </c>
      <c r="D164" s="76" t="s">
        <v>475</v>
      </c>
      <c r="E164" s="46">
        <v>11.28</v>
      </c>
      <c r="F164" s="44" t="s">
        <v>258</v>
      </c>
      <c r="G164" s="186" t="s">
        <v>475</v>
      </c>
      <c r="H164" s="234" t="s">
        <v>262</v>
      </c>
      <c r="I164" s="237" t="s">
        <v>475</v>
      </c>
      <c r="J164" s="235" t="s">
        <v>475</v>
      </c>
      <c r="K164" s="243" t="s">
        <v>475</v>
      </c>
      <c r="L164" s="236" t="s">
        <v>475</v>
      </c>
    </row>
    <row r="165" spans="1:56">
      <c r="A165" s="78" t="s">
        <v>179</v>
      </c>
      <c r="B165" s="46" t="s">
        <v>262</v>
      </c>
      <c r="C165" s="186" t="s">
        <v>475</v>
      </c>
      <c r="D165" s="76" t="s">
        <v>475</v>
      </c>
      <c r="E165" s="46" t="s">
        <v>262</v>
      </c>
      <c r="F165" s="44" t="s">
        <v>475</v>
      </c>
      <c r="G165" s="186" t="s">
        <v>475</v>
      </c>
      <c r="H165" s="234" t="s">
        <v>262</v>
      </c>
      <c r="I165" s="237" t="s">
        <v>475</v>
      </c>
      <c r="J165" s="235" t="s">
        <v>475</v>
      </c>
      <c r="K165" s="243" t="s">
        <v>475</v>
      </c>
      <c r="L165" s="236" t="s">
        <v>475</v>
      </c>
    </row>
    <row r="166" spans="1:56">
      <c r="A166" s="95" t="s">
        <v>180</v>
      </c>
      <c r="B166" s="46" t="s">
        <v>262</v>
      </c>
      <c r="C166" s="186" t="s">
        <v>475</v>
      </c>
      <c r="D166" s="76" t="s">
        <v>475</v>
      </c>
      <c r="E166" s="46" t="s">
        <v>262</v>
      </c>
      <c r="F166" s="44" t="s">
        <v>475</v>
      </c>
      <c r="G166" s="186" t="s">
        <v>475</v>
      </c>
      <c r="H166" s="309" t="s">
        <v>554</v>
      </c>
      <c r="I166" s="312" t="s">
        <v>554</v>
      </c>
      <c r="J166" s="310" t="s">
        <v>554</v>
      </c>
      <c r="K166" s="313" t="s">
        <v>554</v>
      </c>
      <c r="L166" s="311" t="s">
        <v>554</v>
      </c>
    </row>
    <row r="167" spans="1:56">
      <c r="A167" s="95" t="s">
        <v>431</v>
      </c>
      <c r="B167" s="301" t="s">
        <v>554</v>
      </c>
      <c r="C167" s="302" t="s">
        <v>554</v>
      </c>
      <c r="D167" s="303" t="s">
        <v>554</v>
      </c>
      <c r="E167" s="46" t="s">
        <v>262</v>
      </c>
      <c r="F167" s="44" t="s">
        <v>475</v>
      </c>
      <c r="G167" s="186" t="s">
        <v>475</v>
      </c>
      <c r="H167" s="234">
        <v>11.37</v>
      </c>
      <c r="I167" s="237" t="s">
        <v>258</v>
      </c>
      <c r="J167" s="235" t="s">
        <v>475</v>
      </c>
      <c r="K167" s="243" t="s">
        <v>406</v>
      </c>
      <c r="L167" s="236" t="s">
        <v>266</v>
      </c>
    </row>
    <row r="168" spans="1:56">
      <c r="A168" s="96" t="s">
        <v>181</v>
      </c>
      <c r="B168" s="52" t="s">
        <v>262</v>
      </c>
      <c r="C168" s="187" t="s">
        <v>475</v>
      </c>
      <c r="D168" s="108" t="s">
        <v>475</v>
      </c>
      <c r="E168" s="203" t="s">
        <v>262</v>
      </c>
      <c r="F168" s="187" t="s">
        <v>475</v>
      </c>
      <c r="G168" s="108" t="s">
        <v>475</v>
      </c>
      <c r="H168" s="333" t="s">
        <v>554</v>
      </c>
      <c r="I168" s="334" t="s">
        <v>554</v>
      </c>
      <c r="J168" s="335" t="s">
        <v>554</v>
      </c>
      <c r="K168" s="335" t="s">
        <v>554</v>
      </c>
      <c r="L168" s="336" t="s">
        <v>554</v>
      </c>
    </row>
    <row r="170" spans="1:56" s="116" customFormat="1" ht="28.9" customHeight="1">
      <c r="A170" s="435" t="s">
        <v>347</v>
      </c>
      <c r="B170" s="435"/>
      <c r="C170" s="435"/>
      <c r="D170" s="435"/>
      <c r="E170" s="435"/>
      <c r="F170" s="435"/>
      <c r="G170" s="435"/>
      <c r="H170" s="435"/>
      <c r="I170" s="435"/>
      <c r="J170" s="435"/>
      <c r="K170" s="229"/>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0"/>
      <c r="AJ170" s="220"/>
      <c r="AK170" s="220"/>
      <c r="AL170" s="220"/>
      <c r="AM170" s="220"/>
      <c r="AN170" s="220"/>
      <c r="AO170" s="220"/>
      <c r="AP170" s="220"/>
      <c r="AQ170" s="220"/>
      <c r="AR170" s="220"/>
      <c r="AS170" s="220"/>
      <c r="AT170" s="97"/>
      <c r="AU170" s="220"/>
      <c r="AV170" s="220"/>
      <c r="AW170" s="220"/>
      <c r="AX170" s="220"/>
      <c r="AY170" s="220"/>
      <c r="AZ170" s="220"/>
      <c r="BA170" s="220"/>
      <c r="BB170" s="220"/>
      <c r="BC170" s="220"/>
      <c r="BD170" s="220"/>
    </row>
    <row r="171" spans="1:56" s="116" customFormat="1" ht="25.15" customHeight="1">
      <c r="A171" s="437" t="s">
        <v>348</v>
      </c>
      <c r="B171" s="437"/>
      <c r="C171" s="437"/>
      <c r="D171" s="437"/>
      <c r="E171" s="437"/>
      <c r="F171" s="437"/>
      <c r="G171" s="437"/>
      <c r="H171" s="437"/>
      <c r="I171" s="437"/>
      <c r="J171" s="437"/>
      <c r="K171" s="231"/>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0"/>
      <c r="AJ171" s="220"/>
      <c r="AK171" s="220"/>
      <c r="AL171" s="220"/>
      <c r="AM171" s="220"/>
      <c r="AN171" s="220"/>
      <c r="AO171" s="220"/>
      <c r="AP171" s="220"/>
      <c r="AQ171" s="220"/>
      <c r="AR171" s="220"/>
      <c r="AS171" s="220"/>
      <c r="AT171" s="97"/>
      <c r="AU171" s="220"/>
      <c r="AV171" s="220"/>
      <c r="AW171" s="220"/>
      <c r="AX171" s="220"/>
      <c r="AY171" s="220"/>
      <c r="AZ171" s="220"/>
      <c r="BA171" s="220"/>
      <c r="BB171" s="220"/>
      <c r="BC171" s="220"/>
      <c r="BD171" s="220"/>
    </row>
    <row r="172" spans="1:56" s="116" customFormat="1" ht="27" customHeight="1">
      <c r="A172" s="435" t="s">
        <v>349</v>
      </c>
      <c r="B172" s="435"/>
      <c r="C172" s="435"/>
      <c r="D172" s="435"/>
      <c r="E172" s="435"/>
      <c r="F172" s="435"/>
      <c r="G172" s="435"/>
      <c r="H172" s="435"/>
      <c r="I172" s="435"/>
      <c r="J172" s="435"/>
      <c r="K172" s="229"/>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0"/>
      <c r="AJ172" s="220"/>
      <c r="AK172" s="220"/>
      <c r="AL172" s="220"/>
      <c r="AM172" s="220"/>
      <c r="AN172" s="220"/>
      <c r="AO172" s="220"/>
      <c r="AP172" s="220"/>
      <c r="AQ172" s="220"/>
      <c r="AR172" s="220"/>
      <c r="AS172" s="220"/>
      <c r="AT172" s="97"/>
      <c r="AU172" s="220"/>
      <c r="AV172" s="220"/>
      <c r="AW172" s="220"/>
      <c r="AX172" s="220"/>
      <c r="AY172" s="220"/>
      <c r="AZ172" s="220"/>
      <c r="BA172" s="220"/>
      <c r="BB172" s="220"/>
      <c r="BC172" s="220"/>
      <c r="BD172" s="220"/>
    </row>
    <row r="173" spans="1:56" s="116" customFormat="1" ht="25.9" customHeight="1">
      <c r="A173" s="435" t="s">
        <v>350</v>
      </c>
      <c r="B173" s="435"/>
      <c r="C173" s="435"/>
      <c r="D173" s="435"/>
      <c r="E173" s="435"/>
      <c r="F173" s="435"/>
      <c r="G173" s="435"/>
      <c r="H173" s="435"/>
      <c r="I173" s="435"/>
      <c r="J173" s="435"/>
      <c r="K173" s="229"/>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0"/>
      <c r="AJ173" s="220"/>
      <c r="AK173" s="220"/>
      <c r="AL173" s="220"/>
      <c r="AM173" s="220"/>
      <c r="AN173" s="220"/>
      <c r="AO173" s="220"/>
      <c r="AP173" s="220"/>
      <c r="AQ173" s="220"/>
      <c r="AR173" s="220"/>
      <c r="AS173" s="220"/>
      <c r="AT173" s="97"/>
      <c r="AU173" s="220"/>
      <c r="AV173" s="220"/>
      <c r="AW173" s="220"/>
      <c r="AX173" s="220"/>
      <c r="AY173" s="220"/>
      <c r="AZ173" s="220"/>
      <c r="BA173" s="220"/>
      <c r="BB173" s="220"/>
      <c r="BC173" s="220"/>
      <c r="BD173" s="220"/>
    </row>
    <row r="174" spans="1:56" s="116" customFormat="1" ht="13.9" customHeight="1">
      <c r="A174" s="435" t="s">
        <v>351</v>
      </c>
      <c r="B174" s="435"/>
      <c r="C174" s="435"/>
      <c r="D174" s="435"/>
      <c r="E174" s="435"/>
      <c r="F174" s="435"/>
      <c r="G174" s="435"/>
      <c r="H174" s="435"/>
      <c r="I174" s="435"/>
      <c r="J174" s="435"/>
      <c r="K174" s="229"/>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0"/>
      <c r="AJ174" s="220"/>
      <c r="AK174" s="220"/>
      <c r="AL174" s="220"/>
      <c r="AM174" s="220"/>
      <c r="AN174" s="220"/>
      <c r="AO174" s="220"/>
      <c r="AP174" s="220"/>
      <c r="AQ174" s="220"/>
      <c r="AR174" s="220"/>
      <c r="AS174" s="220"/>
      <c r="AT174" s="97"/>
      <c r="AU174" s="220"/>
      <c r="AV174" s="220"/>
      <c r="AW174" s="220"/>
      <c r="AX174" s="220"/>
      <c r="AY174" s="220"/>
      <c r="AZ174" s="220"/>
      <c r="BA174" s="220"/>
      <c r="BB174" s="220"/>
      <c r="BC174" s="220"/>
      <c r="BD174" s="220"/>
    </row>
    <row r="175" spans="1:56">
      <c r="A175" s="438" t="s">
        <v>412</v>
      </c>
      <c r="B175" s="438"/>
      <c r="C175" s="438"/>
      <c r="D175" s="438"/>
      <c r="E175" s="438"/>
      <c r="F175" s="438"/>
      <c r="G175" s="438"/>
      <c r="H175" s="438"/>
      <c r="I175" s="438"/>
      <c r="J175" s="438"/>
      <c r="K175" s="438"/>
      <c r="L175" s="438"/>
      <c r="M175" s="438"/>
      <c r="N175" s="438"/>
      <c r="O175" s="438"/>
      <c r="P175" s="438"/>
      <c r="Q175" s="438"/>
      <c r="R175" s="438"/>
      <c r="S175" s="438"/>
      <c r="T175" s="438"/>
      <c r="U175" s="438"/>
      <c r="V175" s="438"/>
      <c r="W175" s="438"/>
      <c r="X175" s="438"/>
      <c r="Y175" s="438"/>
      <c r="Z175" s="438"/>
      <c r="AA175" s="438"/>
      <c r="AB175" s="438"/>
      <c r="AC175" s="438"/>
      <c r="AD175" s="438"/>
      <c r="AE175" s="438"/>
      <c r="AF175" s="438"/>
      <c r="AG175" s="438"/>
      <c r="AH175" s="438"/>
      <c r="AI175" s="438"/>
      <c r="AJ175" s="438"/>
      <c r="AK175" s="438"/>
      <c r="AL175" s="438"/>
    </row>
    <row r="176" spans="1:56">
      <c r="A176" s="438" t="s">
        <v>413</v>
      </c>
      <c r="B176" s="438"/>
      <c r="C176" s="438"/>
      <c r="D176" s="438"/>
      <c r="E176" s="438"/>
      <c r="F176" s="438"/>
      <c r="G176" s="438"/>
      <c r="H176" s="438"/>
      <c r="I176" s="438"/>
      <c r="J176" s="438"/>
      <c r="K176" s="438"/>
      <c r="L176" s="438"/>
      <c r="M176" s="438"/>
      <c r="N176" s="438"/>
      <c r="O176" s="438"/>
      <c r="P176" s="438"/>
      <c r="Q176" s="438"/>
      <c r="R176" s="438"/>
      <c r="S176" s="438"/>
      <c r="T176" s="438"/>
      <c r="U176" s="438"/>
      <c r="V176" s="204"/>
      <c r="W176" s="204"/>
      <c r="X176" s="204"/>
      <c r="Y176" s="204"/>
      <c r="Z176" s="204"/>
      <c r="AA176" s="204"/>
      <c r="AB176" s="204"/>
      <c r="AC176" s="204"/>
      <c r="AD176" s="204"/>
      <c r="AE176" s="204"/>
      <c r="AF176" s="204"/>
      <c r="AG176" s="204"/>
      <c r="AH176" s="204"/>
      <c r="AI176" s="204"/>
      <c r="AJ176" s="204"/>
      <c r="AK176" s="204"/>
      <c r="AL176" s="204"/>
    </row>
    <row r="177" spans="1:31" s="115" customFormat="1" ht="97.15" customHeight="1">
      <c r="A177" s="436" t="s">
        <v>346</v>
      </c>
      <c r="B177" s="436"/>
      <c r="C177" s="436"/>
      <c r="D177" s="436"/>
      <c r="E177" s="436"/>
      <c r="F177" s="436"/>
      <c r="G177" s="436"/>
      <c r="H177" s="436"/>
      <c r="I177" s="436"/>
      <c r="J177" s="436"/>
      <c r="K177" s="230"/>
      <c r="L177" s="219"/>
      <c r="M177" s="219"/>
      <c r="N177" s="219"/>
      <c r="O177" s="219"/>
      <c r="P177" s="219"/>
      <c r="Q177" s="219"/>
      <c r="R177" s="219"/>
      <c r="S177" s="219"/>
      <c r="T177" s="219"/>
      <c r="U177" s="219"/>
      <c r="V177" s="219"/>
      <c r="W177" s="219"/>
      <c r="X177" s="219"/>
      <c r="Y177" s="219"/>
      <c r="Z177" s="219"/>
      <c r="AA177" s="219"/>
      <c r="AB177" s="219"/>
      <c r="AC177" s="219"/>
      <c r="AD177" s="219"/>
      <c r="AE177" s="219"/>
    </row>
    <row r="179" spans="1:31">
      <c r="A179" s="38" t="s">
        <v>25</v>
      </c>
    </row>
  </sheetData>
  <mergeCells count="78">
    <mergeCell ref="H127:L127"/>
    <mergeCell ref="H148:L148"/>
    <mergeCell ref="H150:L150"/>
    <mergeCell ref="H58:L58"/>
    <mergeCell ref="H79:L79"/>
    <mergeCell ref="H81:L81"/>
    <mergeCell ref="H102:L102"/>
    <mergeCell ref="H104:L104"/>
    <mergeCell ref="H103:L103"/>
    <mergeCell ref="H126:L126"/>
    <mergeCell ref="H149:L149"/>
    <mergeCell ref="H10:L10"/>
    <mergeCell ref="H12:L12"/>
    <mergeCell ref="H33:L33"/>
    <mergeCell ref="H35:L35"/>
    <mergeCell ref="H56:L56"/>
    <mergeCell ref="H11:L11"/>
    <mergeCell ref="H34:L34"/>
    <mergeCell ref="B10:D10"/>
    <mergeCell ref="B12:D12"/>
    <mergeCell ref="B33:D33"/>
    <mergeCell ref="B35:D35"/>
    <mergeCell ref="B56:D56"/>
    <mergeCell ref="B11:D11"/>
    <mergeCell ref="B34:D34"/>
    <mergeCell ref="E126:G126"/>
    <mergeCell ref="H57:L57"/>
    <mergeCell ref="B80:D80"/>
    <mergeCell ref="E80:G80"/>
    <mergeCell ref="H80:L80"/>
    <mergeCell ref="B81:D81"/>
    <mergeCell ref="B102:D102"/>
    <mergeCell ref="B104:D104"/>
    <mergeCell ref="B103:D103"/>
    <mergeCell ref="H125:L125"/>
    <mergeCell ref="B57:D57"/>
    <mergeCell ref="E57:G57"/>
    <mergeCell ref="E104:G104"/>
    <mergeCell ref="E103:G103"/>
    <mergeCell ref="B58:D58"/>
    <mergeCell ref="B79:D79"/>
    <mergeCell ref="E58:G58"/>
    <mergeCell ref="E81:G81"/>
    <mergeCell ref="E102:G102"/>
    <mergeCell ref="E79:G79"/>
    <mergeCell ref="E10:G10"/>
    <mergeCell ref="E12:G12"/>
    <mergeCell ref="E33:G33"/>
    <mergeCell ref="E35:G35"/>
    <mergeCell ref="E56:G56"/>
    <mergeCell ref="E11:G11"/>
    <mergeCell ref="E34:G34"/>
    <mergeCell ref="A10:A11"/>
    <mergeCell ref="A33:A34"/>
    <mergeCell ref="A56:A57"/>
    <mergeCell ref="A79:A80"/>
    <mergeCell ref="A102:A103"/>
    <mergeCell ref="A125:A126"/>
    <mergeCell ref="A148:A149"/>
    <mergeCell ref="A170:J170"/>
    <mergeCell ref="A171:J171"/>
    <mergeCell ref="A172:J172"/>
    <mergeCell ref="E148:G148"/>
    <mergeCell ref="E150:G150"/>
    <mergeCell ref="B125:D125"/>
    <mergeCell ref="B127:D127"/>
    <mergeCell ref="B148:D148"/>
    <mergeCell ref="B150:D150"/>
    <mergeCell ref="E125:G125"/>
    <mergeCell ref="E127:G127"/>
    <mergeCell ref="B149:D149"/>
    <mergeCell ref="E149:G149"/>
    <mergeCell ref="B126:D126"/>
    <mergeCell ref="A175:AL175"/>
    <mergeCell ref="A176:U176"/>
    <mergeCell ref="A173:J173"/>
    <mergeCell ref="A174:J174"/>
    <mergeCell ref="A177:J177"/>
  </mergeCells>
  <hyperlinks>
    <hyperlink ref="A179" location="Contents!A1" display="Return to contents" xr:uid="{2B3E4829-D748-47F0-A4B2-21549BCBD3DA}"/>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D9B5-98CB-465F-8E2B-73E781F35B0B}">
  <dimension ref="A7:AD172"/>
  <sheetViews>
    <sheetView showGridLines="0" zoomScaleNormal="100" workbookViewId="0">
      <selection activeCell="B20" sqref="B20"/>
    </sheetView>
  </sheetViews>
  <sheetFormatPr defaultColWidth="9.28515625" defaultRowHeight="15"/>
  <cols>
    <col min="1" max="1" width="62.5703125" style="3" customWidth="1"/>
    <col min="2" max="4" width="11" style="2" customWidth="1"/>
    <col min="5" max="16384" width="9.28515625" style="2"/>
  </cols>
  <sheetData>
    <row r="7" spans="1:4">
      <c r="A7" s="1" t="s">
        <v>532</v>
      </c>
    </row>
    <row r="9" spans="1:4">
      <c r="A9" s="3" t="s">
        <v>533</v>
      </c>
    </row>
    <row r="10" spans="1:4" ht="45" customHeight="1">
      <c r="A10" s="439" t="s">
        <v>165</v>
      </c>
      <c r="B10" s="233" t="s">
        <v>383</v>
      </c>
      <c r="C10" s="232" t="s">
        <v>385</v>
      </c>
      <c r="D10" s="233" t="s">
        <v>384</v>
      </c>
    </row>
    <row r="11" spans="1:4" ht="75.75" customHeight="1">
      <c r="A11" s="440"/>
      <c r="B11" s="227" t="s">
        <v>509</v>
      </c>
      <c r="C11" s="227" t="s">
        <v>509</v>
      </c>
      <c r="D11" s="227" t="s">
        <v>509</v>
      </c>
    </row>
    <row r="12" spans="1:4">
      <c r="A12" s="4" t="s">
        <v>379</v>
      </c>
      <c r="B12" s="40" t="s">
        <v>26</v>
      </c>
      <c r="C12" s="39" t="s">
        <v>26</v>
      </c>
      <c r="D12" s="40" t="s">
        <v>26</v>
      </c>
    </row>
    <row r="13" spans="1:4">
      <c r="A13" s="94" t="s">
        <v>167</v>
      </c>
      <c r="B13" s="42">
        <v>4.2</v>
      </c>
      <c r="C13" s="42">
        <v>4.3600000000000003</v>
      </c>
      <c r="D13" s="322">
        <v>5.13</v>
      </c>
    </row>
    <row r="14" spans="1:4">
      <c r="A14" s="95" t="s">
        <v>168</v>
      </c>
      <c r="B14" s="46">
        <v>1.87</v>
      </c>
      <c r="C14" s="46">
        <v>1.44</v>
      </c>
      <c r="D14" s="234">
        <v>2.5</v>
      </c>
    </row>
    <row r="15" spans="1:4">
      <c r="A15" s="95" t="s">
        <v>169</v>
      </c>
      <c r="B15" s="46">
        <v>4.17</v>
      </c>
      <c r="C15" s="46">
        <v>1.93</v>
      </c>
      <c r="D15" s="234">
        <v>3.71</v>
      </c>
    </row>
    <row r="16" spans="1:4">
      <c r="A16" s="95" t="s">
        <v>170</v>
      </c>
      <c r="B16" s="46">
        <v>4.33</v>
      </c>
      <c r="C16" s="46">
        <v>3.13</v>
      </c>
      <c r="D16" s="234">
        <v>3.69</v>
      </c>
    </row>
    <row r="17" spans="1:4">
      <c r="A17" s="95" t="s">
        <v>171</v>
      </c>
      <c r="B17" s="46">
        <v>3.99</v>
      </c>
      <c r="C17" s="46">
        <v>2.5299999999999998</v>
      </c>
      <c r="D17" s="234" t="s">
        <v>262</v>
      </c>
    </row>
    <row r="18" spans="1:4">
      <c r="A18" s="95" t="s">
        <v>524</v>
      </c>
      <c r="B18" s="46" t="s">
        <v>262</v>
      </c>
      <c r="C18" s="46" t="s">
        <v>262</v>
      </c>
      <c r="D18" s="234">
        <v>1.91</v>
      </c>
    </row>
    <row r="19" spans="1:4">
      <c r="A19" s="95" t="s">
        <v>172</v>
      </c>
      <c r="B19" s="46">
        <v>2.56</v>
      </c>
      <c r="C19" s="46">
        <v>1.69</v>
      </c>
      <c r="D19" s="234">
        <v>1.97</v>
      </c>
    </row>
    <row r="20" spans="1:4">
      <c r="A20" s="95" t="s">
        <v>525</v>
      </c>
      <c r="B20" s="46" t="s">
        <v>262</v>
      </c>
      <c r="C20" s="46">
        <v>0.77</v>
      </c>
      <c r="D20" s="234">
        <v>2.2400000000000002</v>
      </c>
    </row>
    <row r="21" spans="1:4">
      <c r="A21" s="95" t="s">
        <v>173</v>
      </c>
      <c r="B21" s="46">
        <v>1.95</v>
      </c>
      <c r="C21" s="46">
        <v>3.39</v>
      </c>
      <c r="D21" s="234">
        <v>3.65</v>
      </c>
    </row>
    <row r="22" spans="1:4">
      <c r="A22" s="95" t="s">
        <v>174</v>
      </c>
      <c r="B22" s="46">
        <v>1.78</v>
      </c>
      <c r="C22" s="46">
        <v>2.64</v>
      </c>
      <c r="D22" s="234">
        <v>2.93</v>
      </c>
    </row>
    <row r="23" spans="1:4">
      <c r="A23" s="95" t="s">
        <v>175</v>
      </c>
      <c r="B23" s="46">
        <v>3.85</v>
      </c>
      <c r="C23" s="46">
        <v>3.69</v>
      </c>
      <c r="D23" s="234">
        <v>1.47</v>
      </c>
    </row>
    <row r="24" spans="1:4">
      <c r="A24" s="78" t="s">
        <v>176</v>
      </c>
      <c r="B24" s="46">
        <v>1.92</v>
      </c>
      <c r="C24" s="46">
        <v>3.38</v>
      </c>
      <c r="D24" s="234">
        <v>2.64</v>
      </c>
    </row>
    <row r="25" spans="1:4">
      <c r="A25" s="78" t="s">
        <v>177</v>
      </c>
      <c r="B25" s="46">
        <v>1.54</v>
      </c>
      <c r="C25" s="46" t="s">
        <v>262</v>
      </c>
      <c r="D25" s="234" t="s">
        <v>262</v>
      </c>
    </row>
    <row r="26" spans="1:4">
      <c r="A26" s="78" t="s">
        <v>178</v>
      </c>
      <c r="B26" s="46">
        <v>2.48</v>
      </c>
      <c r="C26" s="46">
        <v>2.2799999999999998</v>
      </c>
      <c r="D26" s="234">
        <v>3.66</v>
      </c>
    </row>
    <row r="27" spans="1:4">
      <c r="A27" s="78" t="s">
        <v>179</v>
      </c>
      <c r="B27" s="46" t="s">
        <v>262</v>
      </c>
      <c r="C27" s="46" t="s">
        <v>262</v>
      </c>
      <c r="D27" s="234" t="s">
        <v>262</v>
      </c>
    </row>
    <row r="28" spans="1:4">
      <c r="A28" s="95" t="s">
        <v>180</v>
      </c>
      <c r="B28" s="46">
        <v>2.4</v>
      </c>
      <c r="C28" s="46">
        <v>2.1</v>
      </c>
      <c r="D28" s="234" t="s">
        <v>262</v>
      </c>
    </row>
    <row r="29" spans="1:4">
      <c r="A29" s="95" t="s">
        <v>431</v>
      </c>
      <c r="B29" s="301" t="s">
        <v>554</v>
      </c>
      <c r="C29" s="46">
        <v>2.4900000000000002</v>
      </c>
      <c r="D29" s="234">
        <v>2.16</v>
      </c>
    </row>
    <row r="30" spans="1:4">
      <c r="A30" s="96" t="s">
        <v>181</v>
      </c>
      <c r="B30" s="52">
        <v>2.81</v>
      </c>
      <c r="C30" s="203">
        <v>1.99</v>
      </c>
      <c r="D30" s="333" t="s">
        <v>554</v>
      </c>
    </row>
    <row r="32" spans="1:4">
      <c r="A32" s="3" t="s">
        <v>534</v>
      </c>
    </row>
    <row r="33" spans="1:4" ht="45" customHeight="1">
      <c r="A33" s="439" t="s">
        <v>3</v>
      </c>
      <c r="B33" s="233" t="s">
        <v>383</v>
      </c>
      <c r="C33" s="232" t="s">
        <v>385</v>
      </c>
      <c r="D33" s="233" t="s">
        <v>384</v>
      </c>
    </row>
    <row r="34" spans="1:4" ht="64.5">
      <c r="A34" s="440"/>
      <c r="B34" s="227" t="s">
        <v>509</v>
      </c>
      <c r="C34" s="227" t="s">
        <v>509</v>
      </c>
      <c r="D34" s="227" t="s">
        <v>509</v>
      </c>
    </row>
    <row r="35" spans="1:4">
      <c r="A35" s="4" t="s">
        <v>379</v>
      </c>
      <c r="B35" s="40" t="s">
        <v>26</v>
      </c>
      <c r="C35" s="39" t="s">
        <v>26</v>
      </c>
      <c r="D35" s="40" t="s">
        <v>26</v>
      </c>
    </row>
    <row r="36" spans="1:4">
      <c r="A36" s="94" t="s">
        <v>167</v>
      </c>
      <c r="B36" s="42">
        <v>4.6399999999999997</v>
      </c>
      <c r="C36" s="42">
        <v>4.67</v>
      </c>
      <c r="D36" s="322">
        <v>5.38</v>
      </c>
    </row>
    <row r="37" spans="1:4">
      <c r="A37" s="95" t="s">
        <v>168</v>
      </c>
      <c r="B37" s="46">
        <v>2.78</v>
      </c>
      <c r="C37" s="46">
        <v>2.36</v>
      </c>
      <c r="D37" s="234">
        <v>2.41</v>
      </c>
    </row>
    <row r="38" spans="1:4">
      <c r="A38" s="95" t="s">
        <v>169</v>
      </c>
      <c r="B38" s="46">
        <v>4.46</v>
      </c>
      <c r="C38" s="46">
        <v>4.87</v>
      </c>
      <c r="D38" s="234">
        <v>3.05</v>
      </c>
    </row>
    <row r="39" spans="1:4">
      <c r="A39" s="95" t="s">
        <v>170</v>
      </c>
      <c r="B39" s="46">
        <v>4.8</v>
      </c>
      <c r="C39" s="46">
        <v>4.9800000000000004</v>
      </c>
      <c r="D39" s="234">
        <v>3.53</v>
      </c>
    </row>
    <row r="40" spans="1:4">
      <c r="A40" s="95" t="s">
        <v>171</v>
      </c>
      <c r="B40" s="46">
        <v>3.64</v>
      </c>
      <c r="C40" s="46">
        <v>4.38</v>
      </c>
      <c r="D40" s="234">
        <v>1.69</v>
      </c>
    </row>
    <row r="41" spans="1:4">
      <c r="A41" s="95" t="s">
        <v>524</v>
      </c>
      <c r="B41" s="46" t="s">
        <v>262</v>
      </c>
      <c r="C41" s="46" t="s">
        <v>262</v>
      </c>
      <c r="D41" s="234">
        <v>2.76</v>
      </c>
    </row>
    <row r="42" spans="1:4">
      <c r="A42" s="95" t="s">
        <v>172</v>
      </c>
      <c r="B42" s="46">
        <v>2.83</v>
      </c>
      <c r="C42" s="46">
        <v>4.7699999999999996</v>
      </c>
      <c r="D42" s="234">
        <v>2.08</v>
      </c>
    </row>
    <row r="43" spans="1:4">
      <c r="A43" s="95" t="s">
        <v>525</v>
      </c>
      <c r="B43" s="46" t="s">
        <v>262</v>
      </c>
      <c r="C43" s="46" t="s">
        <v>262</v>
      </c>
      <c r="D43" s="234" t="s">
        <v>262</v>
      </c>
    </row>
    <row r="44" spans="1:4">
      <c r="A44" s="95" t="s">
        <v>173</v>
      </c>
      <c r="B44" s="46" t="s">
        <v>262</v>
      </c>
      <c r="C44" s="46" t="s">
        <v>262</v>
      </c>
      <c r="D44" s="234">
        <v>1.6</v>
      </c>
    </row>
    <row r="45" spans="1:4">
      <c r="A45" s="95" t="s">
        <v>174</v>
      </c>
      <c r="B45" s="46" t="s">
        <v>262</v>
      </c>
      <c r="C45" s="46" t="s">
        <v>262</v>
      </c>
      <c r="D45" s="234" t="s">
        <v>262</v>
      </c>
    </row>
    <row r="46" spans="1:4">
      <c r="A46" s="95" t="s">
        <v>175</v>
      </c>
      <c r="B46" s="46">
        <v>1.84</v>
      </c>
      <c r="C46" s="46">
        <v>2.48</v>
      </c>
      <c r="D46" s="234" t="s">
        <v>262</v>
      </c>
    </row>
    <row r="47" spans="1:4">
      <c r="A47" s="78" t="s">
        <v>176</v>
      </c>
      <c r="B47" s="46">
        <v>1.86</v>
      </c>
      <c r="C47" s="46" t="s">
        <v>262</v>
      </c>
      <c r="D47" s="234" t="s">
        <v>262</v>
      </c>
    </row>
    <row r="48" spans="1:4">
      <c r="A48" s="78" t="s">
        <v>177</v>
      </c>
      <c r="B48" s="46" t="s">
        <v>262</v>
      </c>
      <c r="C48" s="46" t="s">
        <v>262</v>
      </c>
      <c r="D48" s="309" t="s">
        <v>554</v>
      </c>
    </row>
    <row r="49" spans="1:4">
      <c r="A49" s="78" t="s">
        <v>178</v>
      </c>
      <c r="B49" s="46">
        <v>2.5</v>
      </c>
      <c r="C49" s="46">
        <v>3.32</v>
      </c>
      <c r="D49" s="234" t="s">
        <v>262</v>
      </c>
    </row>
    <row r="50" spans="1:4">
      <c r="A50" s="78" t="s">
        <v>179</v>
      </c>
      <c r="B50" s="309" t="s">
        <v>554</v>
      </c>
      <c r="C50" s="309" t="s">
        <v>554</v>
      </c>
      <c r="D50" s="234" t="s">
        <v>262</v>
      </c>
    </row>
    <row r="51" spans="1:4">
      <c r="A51" s="95" t="s">
        <v>180</v>
      </c>
      <c r="B51" s="46" t="s">
        <v>262</v>
      </c>
      <c r="C51" s="46" t="s">
        <v>262</v>
      </c>
      <c r="D51" s="234" t="s">
        <v>262</v>
      </c>
    </row>
    <row r="52" spans="1:4">
      <c r="A52" s="95" t="s">
        <v>431</v>
      </c>
      <c r="B52" s="301" t="s">
        <v>554</v>
      </c>
      <c r="C52" s="301" t="s">
        <v>554</v>
      </c>
      <c r="D52" s="234" t="s">
        <v>262</v>
      </c>
    </row>
    <row r="53" spans="1:4">
      <c r="A53" s="96" t="s">
        <v>181</v>
      </c>
      <c r="B53" s="52">
        <v>1.83</v>
      </c>
      <c r="C53" s="203">
        <v>2.52</v>
      </c>
      <c r="D53" s="333" t="s">
        <v>554</v>
      </c>
    </row>
    <row r="55" spans="1:4">
      <c r="A55" s="3" t="s">
        <v>535</v>
      </c>
    </row>
    <row r="56" spans="1:4" ht="45" customHeight="1">
      <c r="A56" s="439" t="s">
        <v>17</v>
      </c>
      <c r="B56" s="233" t="s">
        <v>383</v>
      </c>
      <c r="C56" s="232" t="s">
        <v>385</v>
      </c>
      <c r="D56" s="233" t="s">
        <v>384</v>
      </c>
    </row>
    <row r="57" spans="1:4" ht="64.5">
      <c r="A57" s="440"/>
      <c r="B57" s="227" t="s">
        <v>509</v>
      </c>
      <c r="C57" s="227" t="s">
        <v>509</v>
      </c>
      <c r="D57" s="227" t="s">
        <v>509</v>
      </c>
    </row>
    <row r="58" spans="1:4">
      <c r="A58" s="4" t="s">
        <v>379</v>
      </c>
      <c r="B58" s="40" t="s">
        <v>26</v>
      </c>
      <c r="C58" s="39" t="s">
        <v>26</v>
      </c>
      <c r="D58" s="40" t="s">
        <v>26</v>
      </c>
    </row>
    <row r="59" spans="1:4">
      <c r="A59" s="94" t="s">
        <v>167</v>
      </c>
      <c r="B59" s="42">
        <v>6.71</v>
      </c>
      <c r="C59" s="42">
        <v>7.94</v>
      </c>
      <c r="D59" s="322">
        <v>8.27</v>
      </c>
    </row>
    <row r="60" spans="1:4">
      <c r="A60" s="95" t="s">
        <v>168</v>
      </c>
      <c r="B60" s="46" t="s">
        <v>262</v>
      </c>
      <c r="C60" s="46" t="s">
        <v>262</v>
      </c>
      <c r="D60" s="234" t="s">
        <v>262</v>
      </c>
    </row>
    <row r="61" spans="1:4">
      <c r="A61" s="95" t="s">
        <v>169</v>
      </c>
      <c r="B61" s="46">
        <v>6.8</v>
      </c>
      <c r="C61" s="46">
        <v>6.71</v>
      </c>
      <c r="D61" s="234">
        <v>6.73</v>
      </c>
    </row>
    <row r="62" spans="1:4">
      <c r="A62" s="95" t="s">
        <v>170</v>
      </c>
      <c r="B62" s="46">
        <v>7</v>
      </c>
      <c r="C62" s="46">
        <v>7.23</v>
      </c>
      <c r="D62" s="234">
        <v>5.32</v>
      </c>
    </row>
    <row r="63" spans="1:4">
      <c r="A63" s="95" t="s">
        <v>171</v>
      </c>
      <c r="B63" s="46">
        <v>5.36</v>
      </c>
      <c r="C63" s="46">
        <v>5.93</v>
      </c>
      <c r="D63" s="234" t="s">
        <v>262</v>
      </c>
    </row>
    <row r="64" spans="1:4">
      <c r="A64" s="95" t="s">
        <v>524</v>
      </c>
      <c r="B64" s="46" t="s">
        <v>262</v>
      </c>
      <c r="C64" s="46" t="s">
        <v>262</v>
      </c>
      <c r="D64" s="234" t="s">
        <v>262</v>
      </c>
    </row>
    <row r="65" spans="1:4">
      <c r="A65" s="95" t="s">
        <v>172</v>
      </c>
      <c r="B65" s="46">
        <v>4.5199999999999996</v>
      </c>
      <c r="C65" s="46">
        <v>4.84</v>
      </c>
      <c r="D65" s="234" t="s">
        <v>262</v>
      </c>
    </row>
    <row r="66" spans="1:4">
      <c r="A66" s="95" t="s">
        <v>525</v>
      </c>
      <c r="B66" s="46" t="s">
        <v>262</v>
      </c>
      <c r="C66" s="46" t="s">
        <v>262</v>
      </c>
      <c r="D66" s="234" t="s">
        <v>262</v>
      </c>
    </row>
    <row r="67" spans="1:4">
      <c r="A67" s="95" t="s">
        <v>173</v>
      </c>
      <c r="B67" s="46" t="s">
        <v>262</v>
      </c>
      <c r="C67" s="46" t="s">
        <v>262</v>
      </c>
      <c r="D67" s="234" t="s">
        <v>262</v>
      </c>
    </row>
    <row r="68" spans="1:4">
      <c r="A68" s="95" t="s">
        <v>174</v>
      </c>
      <c r="B68" s="46" t="s">
        <v>262</v>
      </c>
      <c r="C68" s="46" t="s">
        <v>262</v>
      </c>
      <c r="D68" s="234" t="s">
        <v>262</v>
      </c>
    </row>
    <row r="69" spans="1:4">
      <c r="A69" s="95" t="s">
        <v>175</v>
      </c>
      <c r="B69" s="46">
        <v>3.27</v>
      </c>
      <c r="C69" s="46">
        <v>3.15</v>
      </c>
      <c r="D69" s="234" t="s">
        <v>262</v>
      </c>
    </row>
    <row r="70" spans="1:4">
      <c r="A70" s="78" t="s">
        <v>176</v>
      </c>
      <c r="B70" s="46" t="s">
        <v>262</v>
      </c>
      <c r="C70" s="46" t="s">
        <v>262</v>
      </c>
      <c r="D70" s="234" t="s">
        <v>262</v>
      </c>
    </row>
    <row r="71" spans="1:4">
      <c r="A71" s="78" t="s">
        <v>177</v>
      </c>
      <c r="B71" s="309" t="s">
        <v>554</v>
      </c>
      <c r="C71" s="46" t="s">
        <v>262</v>
      </c>
      <c r="D71" s="309" t="s">
        <v>554</v>
      </c>
    </row>
    <row r="72" spans="1:4">
      <c r="A72" s="78" t="s">
        <v>178</v>
      </c>
      <c r="B72" s="46" t="s">
        <v>262</v>
      </c>
      <c r="C72" s="46">
        <v>3.78</v>
      </c>
      <c r="D72" s="234" t="s">
        <v>262</v>
      </c>
    </row>
    <row r="73" spans="1:4">
      <c r="A73" s="78" t="s">
        <v>179</v>
      </c>
      <c r="B73" s="46" t="s">
        <v>262</v>
      </c>
      <c r="C73" s="46" t="s">
        <v>262</v>
      </c>
      <c r="D73" s="234" t="s">
        <v>262</v>
      </c>
    </row>
    <row r="74" spans="1:4">
      <c r="A74" s="95" t="s">
        <v>180</v>
      </c>
      <c r="B74" s="46" t="s">
        <v>262</v>
      </c>
      <c r="C74" s="46" t="s">
        <v>262</v>
      </c>
      <c r="D74" s="309" t="s">
        <v>554</v>
      </c>
    </row>
    <row r="75" spans="1:4">
      <c r="A75" s="95" t="s">
        <v>431</v>
      </c>
      <c r="B75" s="301" t="s">
        <v>554</v>
      </c>
      <c r="C75" s="301" t="s">
        <v>554</v>
      </c>
      <c r="D75" s="234" t="s">
        <v>262</v>
      </c>
    </row>
    <row r="76" spans="1:4">
      <c r="A76" s="96" t="s">
        <v>181</v>
      </c>
      <c r="B76" s="52" t="s">
        <v>262</v>
      </c>
      <c r="C76" s="203" t="s">
        <v>262</v>
      </c>
      <c r="D76" s="333" t="s">
        <v>554</v>
      </c>
    </row>
    <row r="78" spans="1:4">
      <c r="A78" s="3" t="s">
        <v>536</v>
      </c>
      <c r="B78" s="3"/>
      <c r="C78" s="3"/>
      <c r="D78" s="3"/>
    </row>
    <row r="79" spans="1:4" ht="45" customHeight="1">
      <c r="A79" s="439" t="s">
        <v>11</v>
      </c>
      <c r="B79" s="233" t="s">
        <v>383</v>
      </c>
      <c r="C79" s="232" t="s">
        <v>385</v>
      </c>
      <c r="D79" s="233" t="s">
        <v>384</v>
      </c>
    </row>
    <row r="80" spans="1:4" ht="64.5">
      <c r="A80" s="440"/>
      <c r="B80" s="227" t="s">
        <v>509</v>
      </c>
      <c r="C80" s="227" t="s">
        <v>509</v>
      </c>
      <c r="D80" s="227" t="s">
        <v>509</v>
      </c>
    </row>
    <row r="81" spans="1:4">
      <c r="A81" s="4" t="s">
        <v>379</v>
      </c>
      <c r="B81" s="40" t="s">
        <v>26</v>
      </c>
      <c r="C81" s="39" t="s">
        <v>26</v>
      </c>
      <c r="D81" s="40" t="s">
        <v>26</v>
      </c>
    </row>
    <row r="82" spans="1:4">
      <c r="A82" s="94" t="s">
        <v>167</v>
      </c>
      <c r="B82" s="42">
        <v>12.29</v>
      </c>
      <c r="C82" s="42">
        <v>13</v>
      </c>
      <c r="D82" s="42" t="s">
        <v>260</v>
      </c>
    </row>
    <row r="83" spans="1:4">
      <c r="A83" s="95" t="s">
        <v>168</v>
      </c>
      <c r="B83" s="46" t="s">
        <v>262</v>
      </c>
      <c r="C83" s="46" t="s">
        <v>262</v>
      </c>
      <c r="D83" s="46" t="s">
        <v>262</v>
      </c>
    </row>
    <row r="84" spans="1:4">
      <c r="A84" s="95" t="s">
        <v>169</v>
      </c>
      <c r="B84" s="46">
        <v>8.08</v>
      </c>
      <c r="C84" s="46" t="s">
        <v>262</v>
      </c>
      <c r="D84" s="46" t="s">
        <v>262</v>
      </c>
    </row>
    <row r="85" spans="1:4">
      <c r="A85" s="95" t="s">
        <v>170</v>
      </c>
      <c r="B85" s="46">
        <v>9.9700000000000006</v>
      </c>
      <c r="C85" s="46">
        <v>11.66</v>
      </c>
      <c r="D85" s="46" t="s">
        <v>260</v>
      </c>
    </row>
    <row r="86" spans="1:4">
      <c r="A86" s="95" t="s">
        <v>171</v>
      </c>
      <c r="B86" s="46">
        <v>7.44</v>
      </c>
      <c r="C86" s="46" t="s">
        <v>262</v>
      </c>
      <c r="D86" s="46" t="s">
        <v>260</v>
      </c>
    </row>
    <row r="87" spans="1:4">
      <c r="A87" s="95" t="s">
        <v>524</v>
      </c>
      <c r="B87" s="309" t="s">
        <v>554</v>
      </c>
      <c r="C87" s="234" t="s">
        <v>262</v>
      </c>
      <c r="D87" s="337" t="s">
        <v>262</v>
      </c>
    </row>
    <row r="88" spans="1:4">
      <c r="A88" s="95" t="s">
        <v>172</v>
      </c>
      <c r="B88" s="234" t="s">
        <v>262</v>
      </c>
      <c r="C88" s="234" t="s">
        <v>262</v>
      </c>
      <c r="D88" s="309" t="s">
        <v>554</v>
      </c>
    </row>
    <row r="89" spans="1:4">
      <c r="A89" s="95" t="s">
        <v>525</v>
      </c>
      <c r="B89" s="234" t="s">
        <v>262</v>
      </c>
      <c r="C89" s="309" t="s">
        <v>554</v>
      </c>
      <c r="D89" s="234" t="s">
        <v>262</v>
      </c>
    </row>
    <row r="90" spans="1:4">
      <c r="A90" s="95" t="s">
        <v>173</v>
      </c>
      <c r="B90" s="234" t="s">
        <v>262</v>
      </c>
      <c r="C90" s="234" t="s">
        <v>262</v>
      </c>
      <c r="D90" s="234" t="s">
        <v>262</v>
      </c>
    </row>
    <row r="91" spans="1:4">
      <c r="A91" s="95" t="s">
        <v>174</v>
      </c>
      <c r="B91" s="234" t="s">
        <v>262</v>
      </c>
      <c r="C91" s="234" t="s">
        <v>262</v>
      </c>
      <c r="D91" s="234" t="s">
        <v>262</v>
      </c>
    </row>
    <row r="92" spans="1:4">
      <c r="A92" s="95" t="s">
        <v>175</v>
      </c>
      <c r="B92" s="234" t="s">
        <v>262</v>
      </c>
      <c r="C92" s="234" t="s">
        <v>262</v>
      </c>
      <c r="D92" s="234" t="s">
        <v>554</v>
      </c>
    </row>
    <row r="93" spans="1:4">
      <c r="A93" s="78" t="s">
        <v>176</v>
      </c>
      <c r="B93" s="234" t="s">
        <v>262</v>
      </c>
      <c r="C93" s="234" t="s">
        <v>262</v>
      </c>
      <c r="D93" s="234" t="s">
        <v>260</v>
      </c>
    </row>
    <row r="94" spans="1:4">
      <c r="A94" s="78" t="s">
        <v>177</v>
      </c>
      <c r="B94" s="234" t="s">
        <v>262</v>
      </c>
      <c r="C94" s="234" t="s">
        <v>262</v>
      </c>
      <c r="D94" s="309" t="s">
        <v>554</v>
      </c>
    </row>
    <row r="95" spans="1:4">
      <c r="A95" s="78" t="s">
        <v>178</v>
      </c>
      <c r="B95" s="234" t="s">
        <v>262</v>
      </c>
      <c r="C95" s="234" t="s">
        <v>262</v>
      </c>
      <c r="D95" s="234" t="s">
        <v>262</v>
      </c>
    </row>
    <row r="96" spans="1:4">
      <c r="A96" s="78" t="s">
        <v>179</v>
      </c>
      <c r="B96" s="309" t="s">
        <v>554</v>
      </c>
      <c r="C96" s="309" t="s">
        <v>554</v>
      </c>
      <c r="D96" s="234" t="s">
        <v>262</v>
      </c>
    </row>
    <row r="97" spans="1:4">
      <c r="A97" s="95" t="s">
        <v>180</v>
      </c>
      <c r="B97" s="234" t="s">
        <v>262</v>
      </c>
      <c r="C97" s="234" t="s">
        <v>262</v>
      </c>
      <c r="D97" s="309" t="s">
        <v>554</v>
      </c>
    </row>
    <row r="98" spans="1:4">
      <c r="A98" s="95" t="s">
        <v>431</v>
      </c>
      <c r="B98" s="309" t="s">
        <v>554</v>
      </c>
      <c r="C98" s="309" t="s">
        <v>554</v>
      </c>
      <c r="D98" s="234" t="s">
        <v>262</v>
      </c>
    </row>
    <row r="99" spans="1:4">
      <c r="A99" s="96" t="s">
        <v>181</v>
      </c>
      <c r="B99" s="52" t="s">
        <v>262</v>
      </c>
      <c r="C99" s="203" t="s">
        <v>262</v>
      </c>
      <c r="D99" s="304" t="s">
        <v>554</v>
      </c>
    </row>
    <row r="101" spans="1:4">
      <c r="A101" s="3" t="s">
        <v>537</v>
      </c>
    </row>
    <row r="102" spans="1:4" ht="45" customHeight="1">
      <c r="A102" s="439" t="s">
        <v>182</v>
      </c>
      <c r="B102" s="233" t="s">
        <v>383</v>
      </c>
      <c r="C102" s="232" t="s">
        <v>385</v>
      </c>
      <c r="D102" s="233" t="s">
        <v>384</v>
      </c>
    </row>
    <row r="103" spans="1:4" ht="64.5">
      <c r="A103" s="440"/>
      <c r="B103" s="227" t="s">
        <v>509</v>
      </c>
      <c r="C103" s="227" t="s">
        <v>509</v>
      </c>
      <c r="D103" s="227" t="s">
        <v>509</v>
      </c>
    </row>
    <row r="104" spans="1:4">
      <c r="A104" s="4" t="s">
        <v>379</v>
      </c>
      <c r="B104" s="40" t="s">
        <v>26</v>
      </c>
      <c r="C104" s="39" t="s">
        <v>26</v>
      </c>
      <c r="D104" s="40" t="s">
        <v>26</v>
      </c>
    </row>
    <row r="105" spans="1:4">
      <c r="A105" s="94" t="s">
        <v>167</v>
      </c>
      <c r="B105" s="42">
        <v>8.31</v>
      </c>
      <c r="C105" s="42">
        <v>10.61</v>
      </c>
      <c r="D105" s="322">
        <v>12.46</v>
      </c>
    </row>
    <row r="106" spans="1:4">
      <c r="A106" s="95" t="s">
        <v>168</v>
      </c>
      <c r="B106" s="46" t="s">
        <v>262</v>
      </c>
      <c r="C106" s="46" t="s">
        <v>262</v>
      </c>
      <c r="D106" s="234" t="s">
        <v>262</v>
      </c>
    </row>
    <row r="107" spans="1:4">
      <c r="A107" s="95" t="s">
        <v>169</v>
      </c>
      <c r="B107" s="46">
        <v>6.42</v>
      </c>
      <c r="C107" s="46">
        <v>6.62</v>
      </c>
      <c r="D107" s="234">
        <v>7.3</v>
      </c>
    </row>
    <row r="108" spans="1:4">
      <c r="A108" s="95" t="s">
        <v>170</v>
      </c>
      <c r="B108" s="46">
        <v>8.2100000000000009</v>
      </c>
      <c r="C108" s="46">
        <v>9.9</v>
      </c>
      <c r="D108" s="234">
        <v>10.039999999999999</v>
      </c>
    </row>
    <row r="109" spans="1:4">
      <c r="A109" s="95" t="s">
        <v>171</v>
      </c>
      <c r="B109" s="46">
        <v>6.43</v>
      </c>
      <c r="C109" s="46">
        <v>8.11</v>
      </c>
      <c r="D109" s="234" t="s">
        <v>262</v>
      </c>
    </row>
    <row r="110" spans="1:4">
      <c r="A110" s="95" t="s">
        <v>524</v>
      </c>
      <c r="B110" s="309" t="s">
        <v>554</v>
      </c>
      <c r="C110" s="309" t="s">
        <v>554</v>
      </c>
      <c r="D110" s="234" t="s">
        <v>262</v>
      </c>
    </row>
    <row r="111" spans="1:4">
      <c r="A111" s="95" t="s">
        <v>172</v>
      </c>
      <c r="B111" s="46">
        <v>6.03</v>
      </c>
      <c r="C111" s="46" t="s">
        <v>262</v>
      </c>
      <c r="D111" s="234" t="s">
        <v>262</v>
      </c>
    </row>
    <row r="112" spans="1:4">
      <c r="A112" s="95" t="s">
        <v>525</v>
      </c>
      <c r="B112" s="46" t="s">
        <v>262</v>
      </c>
      <c r="C112" s="46" t="s">
        <v>262</v>
      </c>
      <c r="D112" s="234" t="s">
        <v>262</v>
      </c>
    </row>
    <row r="113" spans="1:4">
      <c r="A113" s="95" t="s">
        <v>173</v>
      </c>
      <c r="B113" s="46">
        <v>3.8</v>
      </c>
      <c r="C113" s="46" t="s">
        <v>262</v>
      </c>
      <c r="D113" s="234" t="s">
        <v>262</v>
      </c>
    </row>
    <row r="114" spans="1:4">
      <c r="A114" s="95" t="s">
        <v>174</v>
      </c>
      <c r="B114" s="46" t="s">
        <v>262</v>
      </c>
      <c r="C114" s="46" t="s">
        <v>262</v>
      </c>
      <c r="D114" s="234" t="s">
        <v>262</v>
      </c>
    </row>
    <row r="115" spans="1:4">
      <c r="A115" s="95" t="s">
        <v>175</v>
      </c>
      <c r="B115" s="46">
        <v>5.29</v>
      </c>
      <c r="C115" s="46">
        <v>5.34</v>
      </c>
      <c r="D115" s="234" t="s">
        <v>262</v>
      </c>
    </row>
    <row r="116" spans="1:4">
      <c r="A116" s="78" t="s">
        <v>176</v>
      </c>
      <c r="B116" s="46" t="s">
        <v>262</v>
      </c>
      <c r="C116" s="46" t="s">
        <v>262</v>
      </c>
      <c r="D116" s="234" t="s">
        <v>262</v>
      </c>
    </row>
    <row r="117" spans="1:4">
      <c r="A117" s="78" t="s">
        <v>177</v>
      </c>
      <c r="B117" s="46" t="s">
        <v>262</v>
      </c>
      <c r="C117" s="46" t="s">
        <v>262</v>
      </c>
      <c r="D117" s="234" t="s">
        <v>262</v>
      </c>
    </row>
    <row r="118" spans="1:4">
      <c r="A118" s="78" t="s">
        <v>178</v>
      </c>
      <c r="B118" s="46">
        <v>4.41</v>
      </c>
      <c r="C118" s="46" t="s">
        <v>262</v>
      </c>
      <c r="D118" s="234" t="s">
        <v>262</v>
      </c>
    </row>
    <row r="119" spans="1:4">
      <c r="A119" s="78" t="s">
        <v>179</v>
      </c>
      <c r="B119" s="46" t="s">
        <v>262</v>
      </c>
      <c r="C119" s="46" t="s">
        <v>262</v>
      </c>
      <c r="D119" s="234" t="s">
        <v>262</v>
      </c>
    </row>
    <row r="120" spans="1:4">
      <c r="A120" s="95" t="s">
        <v>180</v>
      </c>
      <c r="B120" s="46" t="s">
        <v>262</v>
      </c>
      <c r="C120" s="46" t="s">
        <v>262</v>
      </c>
      <c r="D120" s="309" t="s">
        <v>262</v>
      </c>
    </row>
    <row r="121" spans="1:4">
      <c r="A121" s="95" t="s">
        <v>431</v>
      </c>
      <c r="B121" s="301" t="s">
        <v>554</v>
      </c>
      <c r="C121" s="46" t="s">
        <v>262</v>
      </c>
      <c r="D121" s="234" t="s">
        <v>554</v>
      </c>
    </row>
    <row r="122" spans="1:4">
      <c r="A122" s="96" t="s">
        <v>181</v>
      </c>
      <c r="B122" s="52" t="s">
        <v>262</v>
      </c>
      <c r="C122" s="203" t="s">
        <v>262</v>
      </c>
      <c r="D122" s="333" t="s">
        <v>554</v>
      </c>
    </row>
    <row r="124" spans="1:4">
      <c r="A124" s="3" t="s">
        <v>538</v>
      </c>
    </row>
    <row r="125" spans="1:4" ht="45" customHeight="1">
      <c r="A125" s="439" t="s">
        <v>344</v>
      </c>
      <c r="B125" s="233" t="s">
        <v>383</v>
      </c>
      <c r="C125" s="232" t="s">
        <v>385</v>
      </c>
      <c r="D125" s="233" t="s">
        <v>384</v>
      </c>
    </row>
    <row r="126" spans="1:4" ht="64.5">
      <c r="A126" s="440"/>
      <c r="B126" s="227" t="s">
        <v>509</v>
      </c>
      <c r="C126" s="227" t="s">
        <v>509</v>
      </c>
      <c r="D126" s="227" t="s">
        <v>509</v>
      </c>
    </row>
    <row r="127" spans="1:4">
      <c r="A127" s="4" t="s">
        <v>379</v>
      </c>
      <c r="B127" s="40" t="s">
        <v>26</v>
      </c>
      <c r="C127" s="39" t="s">
        <v>26</v>
      </c>
      <c r="D127" s="40" t="s">
        <v>26</v>
      </c>
    </row>
    <row r="128" spans="1:4">
      <c r="A128" s="94" t="s">
        <v>167</v>
      </c>
      <c r="B128" s="42">
        <v>7.01</v>
      </c>
      <c r="C128" s="42">
        <v>5.4</v>
      </c>
      <c r="D128" s="322">
        <v>5.64</v>
      </c>
    </row>
    <row r="129" spans="1:4">
      <c r="A129" s="95" t="s">
        <v>168</v>
      </c>
      <c r="B129" s="46">
        <v>3.24</v>
      </c>
      <c r="C129" s="46" t="s">
        <v>262</v>
      </c>
      <c r="D129" s="234" t="s">
        <v>262</v>
      </c>
    </row>
    <row r="130" spans="1:4">
      <c r="A130" s="95" t="s">
        <v>169</v>
      </c>
      <c r="B130" s="46">
        <v>2.76</v>
      </c>
      <c r="C130" s="46">
        <v>2.11</v>
      </c>
      <c r="D130" s="234" t="s">
        <v>262</v>
      </c>
    </row>
    <row r="131" spans="1:4">
      <c r="A131" s="95" t="s">
        <v>170</v>
      </c>
      <c r="B131" s="46">
        <v>6.2</v>
      </c>
      <c r="C131" s="46">
        <v>3.53</v>
      </c>
      <c r="D131" s="234">
        <v>4.1500000000000004</v>
      </c>
    </row>
    <row r="132" spans="1:4">
      <c r="A132" s="95" t="s">
        <v>171</v>
      </c>
      <c r="B132" s="46">
        <v>5.85</v>
      </c>
      <c r="C132" s="234">
        <v>2.58</v>
      </c>
      <c r="D132" s="234" t="s">
        <v>262</v>
      </c>
    </row>
    <row r="133" spans="1:4">
      <c r="A133" s="95" t="s">
        <v>524</v>
      </c>
      <c r="B133" s="46" t="s">
        <v>262</v>
      </c>
      <c r="C133" s="309" t="s">
        <v>554</v>
      </c>
      <c r="D133" s="234" t="s">
        <v>262</v>
      </c>
    </row>
    <row r="134" spans="1:4">
      <c r="A134" s="95" t="s">
        <v>172</v>
      </c>
      <c r="B134" s="46" t="s">
        <v>262</v>
      </c>
      <c r="C134" s="234" t="s">
        <v>262</v>
      </c>
      <c r="D134" s="234" t="s">
        <v>262</v>
      </c>
    </row>
    <row r="135" spans="1:4">
      <c r="A135" s="95" t="s">
        <v>525</v>
      </c>
      <c r="B135" s="46" t="s">
        <v>262</v>
      </c>
      <c r="C135" s="234" t="s">
        <v>262</v>
      </c>
      <c r="D135" s="234">
        <v>7.07</v>
      </c>
    </row>
    <row r="136" spans="1:4">
      <c r="A136" s="95" t="s">
        <v>173</v>
      </c>
      <c r="B136" s="46" t="s">
        <v>262</v>
      </c>
      <c r="C136" s="234" t="s">
        <v>262</v>
      </c>
      <c r="D136" s="234">
        <v>4.4800000000000004</v>
      </c>
    </row>
    <row r="137" spans="1:4">
      <c r="A137" s="95" t="s">
        <v>174</v>
      </c>
      <c r="B137" s="46" t="s">
        <v>262</v>
      </c>
      <c r="C137" s="234" t="s">
        <v>262</v>
      </c>
      <c r="D137" s="234" t="s">
        <v>262</v>
      </c>
    </row>
    <row r="138" spans="1:4">
      <c r="A138" s="95" t="s">
        <v>175</v>
      </c>
      <c r="B138" s="46">
        <v>5.27</v>
      </c>
      <c r="C138" s="234">
        <v>4.87</v>
      </c>
      <c r="D138" s="234" t="s">
        <v>262</v>
      </c>
    </row>
    <row r="139" spans="1:4">
      <c r="A139" s="78" t="s">
        <v>176</v>
      </c>
      <c r="B139" s="46" t="s">
        <v>262</v>
      </c>
      <c r="C139" s="234" t="s">
        <v>262</v>
      </c>
      <c r="D139" s="234" t="s">
        <v>262</v>
      </c>
    </row>
    <row r="140" spans="1:4">
      <c r="A140" s="78" t="s">
        <v>177</v>
      </c>
      <c r="B140" s="46" t="s">
        <v>262</v>
      </c>
      <c r="C140" s="234" t="s">
        <v>262</v>
      </c>
      <c r="D140" s="234" t="s">
        <v>262</v>
      </c>
    </row>
    <row r="141" spans="1:4">
      <c r="A141" s="78" t="s">
        <v>178</v>
      </c>
      <c r="B141" s="46" t="s">
        <v>262</v>
      </c>
      <c r="C141" s="234" t="s">
        <v>262</v>
      </c>
      <c r="D141" s="234" t="s">
        <v>262</v>
      </c>
    </row>
    <row r="142" spans="1:4">
      <c r="A142" s="78" t="s">
        <v>179</v>
      </c>
      <c r="B142" s="46" t="s">
        <v>262</v>
      </c>
      <c r="C142" s="234" t="s">
        <v>262</v>
      </c>
      <c r="D142" s="234" t="s">
        <v>262</v>
      </c>
    </row>
    <row r="143" spans="1:4">
      <c r="A143" s="95" t="s">
        <v>180</v>
      </c>
      <c r="B143" s="46">
        <v>6.57</v>
      </c>
      <c r="C143" s="46">
        <v>5.56</v>
      </c>
      <c r="D143" s="309" t="s">
        <v>554</v>
      </c>
    </row>
    <row r="144" spans="1:4">
      <c r="A144" s="95" t="s">
        <v>431</v>
      </c>
      <c r="B144" s="301" t="s">
        <v>554</v>
      </c>
      <c r="C144" s="46">
        <v>6.98</v>
      </c>
      <c r="D144" s="234" t="s">
        <v>262</v>
      </c>
    </row>
    <row r="145" spans="1:4">
      <c r="A145" s="96" t="s">
        <v>181</v>
      </c>
      <c r="B145" s="52">
        <v>4.5</v>
      </c>
      <c r="C145" s="203" t="s">
        <v>262</v>
      </c>
      <c r="D145" s="333" t="s">
        <v>554</v>
      </c>
    </row>
    <row r="146" spans="1:4">
      <c r="D146" s="244"/>
    </row>
    <row r="147" spans="1:4">
      <c r="A147" s="3" t="s">
        <v>539</v>
      </c>
    </row>
    <row r="148" spans="1:4" ht="45" customHeight="1">
      <c r="A148" s="439" t="s">
        <v>345</v>
      </c>
      <c r="B148" s="233" t="s">
        <v>383</v>
      </c>
      <c r="C148" s="232" t="s">
        <v>385</v>
      </c>
      <c r="D148" s="233" t="s">
        <v>384</v>
      </c>
    </row>
    <row r="149" spans="1:4" ht="64.5">
      <c r="A149" s="440"/>
      <c r="B149" s="227" t="s">
        <v>509</v>
      </c>
      <c r="C149" s="227" t="s">
        <v>509</v>
      </c>
      <c r="D149" s="227" t="s">
        <v>509</v>
      </c>
    </row>
    <row r="150" spans="1:4">
      <c r="A150" s="4" t="s">
        <v>379</v>
      </c>
      <c r="B150" s="40" t="s">
        <v>26</v>
      </c>
      <c r="C150" s="39" t="s">
        <v>26</v>
      </c>
      <c r="D150" s="40" t="s">
        <v>26</v>
      </c>
    </row>
    <row r="151" spans="1:4">
      <c r="A151" s="94" t="s">
        <v>167</v>
      </c>
      <c r="B151" s="42">
        <v>8.2200000000000006</v>
      </c>
      <c r="C151" s="42">
        <v>8.73</v>
      </c>
      <c r="D151" s="322">
        <v>9.86</v>
      </c>
    </row>
    <row r="152" spans="1:4">
      <c r="A152" s="95" t="s">
        <v>168</v>
      </c>
      <c r="B152" s="46">
        <v>4.0599999999999996</v>
      </c>
      <c r="C152" s="46" t="s">
        <v>262</v>
      </c>
      <c r="D152" s="234" t="s">
        <v>262</v>
      </c>
    </row>
    <row r="153" spans="1:4">
      <c r="A153" s="95" t="s">
        <v>169</v>
      </c>
      <c r="B153" s="46" t="s">
        <v>262</v>
      </c>
      <c r="C153" s="46">
        <v>4.28</v>
      </c>
      <c r="D153" s="234">
        <v>8.8800000000000008</v>
      </c>
    </row>
    <row r="154" spans="1:4">
      <c r="A154" s="95" t="s">
        <v>170</v>
      </c>
      <c r="B154" s="46">
        <v>8.7899999999999991</v>
      </c>
      <c r="C154" s="46">
        <v>4.9000000000000004</v>
      </c>
      <c r="D154" s="234">
        <v>7.43</v>
      </c>
    </row>
    <row r="155" spans="1:4">
      <c r="A155" s="95" t="s">
        <v>171</v>
      </c>
      <c r="B155" s="46" t="s">
        <v>262</v>
      </c>
      <c r="C155" s="46">
        <v>4.6500000000000004</v>
      </c>
      <c r="D155" s="234" t="s">
        <v>262</v>
      </c>
    </row>
    <row r="156" spans="1:4">
      <c r="A156" s="95" t="s">
        <v>524</v>
      </c>
      <c r="B156" s="46" t="s">
        <v>262</v>
      </c>
      <c r="C156" s="46" t="s">
        <v>262</v>
      </c>
      <c r="D156" s="234" t="s">
        <v>262</v>
      </c>
    </row>
    <row r="157" spans="1:4">
      <c r="A157" s="95" t="s">
        <v>172</v>
      </c>
      <c r="B157" s="46" t="s">
        <v>262</v>
      </c>
      <c r="C157" s="46" t="s">
        <v>262</v>
      </c>
      <c r="D157" s="234" t="s">
        <v>262</v>
      </c>
    </row>
    <row r="158" spans="1:4">
      <c r="A158" s="95" t="s">
        <v>525</v>
      </c>
      <c r="B158" s="46" t="s">
        <v>262</v>
      </c>
      <c r="C158" s="46" t="s">
        <v>262</v>
      </c>
      <c r="D158" s="234" t="s">
        <v>262</v>
      </c>
    </row>
    <row r="159" spans="1:4">
      <c r="A159" s="95" t="s">
        <v>173</v>
      </c>
      <c r="B159" s="46">
        <v>4.8099999999999996</v>
      </c>
      <c r="C159" s="46">
        <v>8.01</v>
      </c>
      <c r="D159" s="234">
        <v>6.97</v>
      </c>
    </row>
    <row r="160" spans="1:4">
      <c r="A160" s="95" t="s">
        <v>174</v>
      </c>
      <c r="B160" s="46">
        <v>4.43</v>
      </c>
      <c r="C160" s="46">
        <v>6.76</v>
      </c>
      <c r="D160" s="234" t="s">
        <v>262</v>
      </c>
    </row>
    <row r="161" spans="1:30">
      <c r="A161" s="95" t="s">
        <v>175</v>
      </c>
      <c r="B161" s="46">
        <v>8.75</v>
      </c>
      <c r="C161" s="46">
        <v>8.0399999999999991</v>
      </c>
      <c r="D161" s="234">
        <v>3.65</v>
      </c>
    </row>
    <row r="162" spans="1:30">
      <c r="A162" s="78" t="s">
        <v>176</v>
      </c>
      <c r="B162" s="46">
        <v>4.7699999999999996</v>
      </c>
      <c r="C162" s="46">
        <v>8.89</v>
      </c>
      <c r="D162" s="234">
        <v>4.0599999999999996</v>
      </c>
    </row>
    <row r="163" spans="1:30">
      <c r="A163" s="78" t="s">
        <v>177</v>
      </c>
      <c r="B163" s="46">
        <v>3.66</v>
      </c>
      <c r="C163" s="46" t="s">
        <v>262</v>
      </c>
      <c r="D163" s="234" t="s">
        <v>262</v>
      </c>
    </row>
    <row r="164" spans="1:30">
      <c r="A164" s="78" t="s">
        <v>178</v>
      </c>
      <c r="B164" s="46" t="s">
        <v>262</v>
      </c>
      <c r="C164" s="46">
        <v>4.8099999999999996</v>
      </c>
      <c r="D164" s="234" t="s">
        <v>262</v>
      </c>
    </row>
    <row r="165" spans="1:30">
      <c r="A165" s="78" t="s">
        <v>179</v>
      </c>
      <c r="B165" s="46" t="s">
        <v>262</v>
      </c>
      <c r="C165" s="46" t="s">
        <v>262</v>
      </c>
      <c r="D165" s="234" t="s">
        <v>262</v>
      </c>
    </row>
    <row r="166" spans="1:30">
      <c r="A166" s="95" t="s">
        <v>180</v>
      </c>
      <c r="B166" s="46" t="s">
        <v>262</v>
      </c>
      <c r="C166" s="46" t="s">
        <v>262</v>
      </c>
      <c r="D166" s="309" t="s">
        <v>554</v>
      </c>
    </row>
    <row r="167" spans="1:30">
      <c r="A167" s="95" t="s">
        <v>431</v>
      </c>
      <c r="B167" s="301" t="s">
        <v>554</v>
      </c>
      <c r="C167" s="46" t="s">
        <v>262</v>
      </c>
      <c r="D167" s="234">
        <v>5.14</v>
      </c>
    </row>
    <row r="168" spans="1:30">
      <c r="A168" s="96" t="s">
        <v>181</v>
      </c>
      <c r="B168" s="52" t="s">
        <v>262</v>
      </c>
      <c r="C168" s="203" t="s">
        <v>262</v>
      </c>
      <c r="D168" s="333" t="s">
        <v>554</v>
      </c>
    </row>
    <row r="170" spans="1:30" s="115" customFormat="1" ht="97.15" customHeight="1">
      <c r="A170" s="465" t="s">
        <v>346</v>
      </c>
      <c r="B170" s="465"/>
      <c r="C170" s="465"/>
      <c r="D170" s="465"/>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row>
    <row r="172" spans="1:30">
      <c r="A172" s="38" t="s">
        <v>25</v>
      </c>
    </row>
  </sheetData>
  <mergeCells count="8">
    <mergeCell ref="A148:A149"/>
    <mergeCell ref="A170:D170"/>
    <mergeCell ref="A10:A11"/>
    <mergeCell ref="A56:A57"/>
    <mergeCell ref="A33:A34"/>
    <mergeCell ref="A79:A80"/>
    <mergeCell ref="A102:A103"/>
    <mergeCell ref="A125:A126"/>
  </mergeCells>
  <hyperlinks>
    <hyperlink ref="A172" location="Contents!A1" display="Return to contents" xr:uid="{0BD646EB-CF45-44B9-97D9-82C5F9E4B9DC}"/>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54A2-2934-4B01-A11F-5B0F6160C8D0}">
  <dimension ref="A7:BC269"/>
  <sheetViews>
    <sheetView showGridLines="0" zoomScaleNormal="100" workbookViewId="0">
      <selection activeCell="J12" sqref="J11:J12"/>
    </sheetView>
  </sheetViews>
  <sheetFormatPr defaultColWidth="9.28515625" defaultRowHeight="15"/>
  <cols>
    <col min="1" max="1" width="63.5703125" style="3" customWidth="1"/>
    <col min="2" max="2" width="10" style="2" customWidth="1"/>
    <col min="3" max="3" width="6.5703125" style="2" customWidth="1"/>
    <col min="4" max="4" width="2.7109375" style="2" customWidth="1"/>
    <col min="5" max="5" width="2" style="2" customWidth="1"/>
    <col min="6" max="7" width="9.28515625" style="2"/>
    <col min="8" max="8" width="9.42578125" style="2" customWidth="1"/>
    <col min="9" max="16384" width="9.28515625" style="2"/>
  </cols>
  <sheetData>
    <row r="7" spans="1:7">
      <c r="A7" s="1" t="s">
        <v>540</v>
      </c>
    </row>
    <row r="9" spans="1:7">
      <c r="A9" s="3" t="s">
        <v>541</v>
      </c>
      <c r="B9" s="3"/>
      <c r="C9" s="3"/>
      <c r="D9" s="3"/>
      <c r="E9" s="3"/>
      <c r="F9" s="3"/>
      <c r="G9" s="3"/>
    </row>
    <row r="10" spans="1:7">
      <c r="A10" s="439" t="s">
        <v>165</v>
      </c>
      <c r="B10" s="453" t="s">
        <v>27</v>
      </c>
      <c r="C10" s="454"/>
      <c r="D10" s="454"/>
      <c r="E10" s="455"/>
      <c r="F10" s="3"/>
      <c r="G10" s="3"/>
    </row>
    <row r="11" spans="1:7" ht="56.25" customHeight="1">
      <c r="A11" s="440"/>
      <c r="B11" s="441" t="s">
        <v>509</v>
      </c>
      <c r="C11" s="442"/>
      <c r="D11" s="442"/>
      <c r="E11" s="443"/>
      <c r="F11" s="3"/>
      <c r="G11" s="3"/>
    </row>
    <row r="12" spans="1:7">
      <c r="A12" s="4" t="s">
        <v>379</v>
      </c>
      <c r="B12" s="51" t="s">
        <v>166</v>
      </c>
      <c r="C12" s="456" t="s">
        <v>26</v>
      </c>
      <c r="D12" s="457"/>
      <c r="E12" s="458"/>
      <c r="F12" s="3"/>
      <c r="G12" s="3"/>
    </row>
    <row r="13" spans="1:7">
      <c r="A13" s="94" t="s">
        <v>167</v>
      </c>
      <c r="B13" s="42">
        <v>46.02</v>
      </c>
      <c r="C13" s="42">
        <v>2.09</v>
      </c>
      <c r="D13" s="43" t="s">
        <v>475</v>
      </c>
      <c r="E13" s="107" t="s">
        <v>475</v>
      </c>
      <c r="F13" s="3"/>
      <c r="G13" s="3"/>
    </row>
    <row r="14" spans="1:7">
      <c r="A14" s="95" t="s">
        <v>168</v>
      </c>
      <c r="B14" s="46">
        <v>6.51</v>
      </c>
      <c r="C14" s="46">
        <v>0.92</v>
      </c>
      <c r="D14" s="44" t="s">
        <v>475</v>
      </c>
      <c r="E14" s="76" t="s">
        <v>475</v>
      </c>
      <c r="F14" s="3"/>
      <c r="G14" s="3"/>
    </row>
    <row r="15" spans="1:7">
      <c r="A15" s="95" t="s">
        <v>169</v>
      </c>
      <c r="B15" s="46">
        <v>14.41</v>
      </c>
      <c r="C15" s="46">
        <v>1.59</v>
      </c>
      <c r="D15" s="44" t="s">
        <v>475</v>
      </c>
      <c r="E15" s="76" t="s">
        <v>475</v>
      </c>
      <c r="F15" s="3"/>
      <c r="G15" s="3"/>
    </row>
    <row r="16" spans="1:7">
      <c r="A16" s="95" t="s">
        <v>170</v>
      </c>
      <c r="B16" s="46">
        <v>22.97</v>
      </c>
      <c r="C16" s="46">
        <v>1.9</v>
      </c>
      <c r="D16" s="44" t="s">
        <v>475</v>
      </c>
      <c r="E16" s="76" t="s">
        <v>475</v>
      </c>
      <c r="F16" s="3"/>
      <c r="G16" s="3"/>
    </row>
    <row r="17" spans="1:9">
      <c r="A17" s="95" t="s">
        <v>171</v>
      </c>
      <c r="B17" s="46">
        <v>12.05</v>
      </c>
      <c r="C17" s="46">
        <v>1.67</v>
      </c>
      <c r="D17" s="44" t="s">
        <v>475</v>
      </c>
      <c r="E17" s="76" t="s">
        <v>475</v>
      </c>
      <c r="F17" s="3"/>
      <c r="G17" s="3"/>
    </row>
    <row r="18" spans="1:9">
      <c r="A18" s="95" t="s">
        <v>524</v>
      </c>
      <c r="B18" s="46">
        <v>1.76</v>
      </c>
      <c r="C18" s="46">
        <v>0.65</v>
      </c>
      <c r="D18" s="44" t="s">
        <v>258</v>
      </c>
      <c r="E18" s="76" t="s">
        <v>475</v>
      </c>
      <c r="F18" s="3"/>
      <c r="G18" s="3"/>
    </row>
    <row r="19" spans="1:9">
      <c r="A19" s="95" t="s">
        <v>172</v>
      </c>
      <c r="B19" s="46">
        <v>7.88</v>
      </c>
      <c r="C19" s="46">
        <v>0.92</v>
      </c>
      <c r="D19" s="44" t="s">
        <v>475</v>
      </c>
      <c r="E19" s="76" t="s">
        <v>475</v>
      </c>
      <c r="F19" s="3"/>
      <c r="G19" s="3"/>
    </row>
    <row r="20" spans="1:9">
      <c r="A20" s="95" t="s">
        <v>525</v>
      </c>
      <c r="B20" s="46">
        <v>4.08</v>
      </c>
      <c r="C20" s="46">
        <v>0.86</v>
      </c>
      <c r="D20" s="44" t="s">
        <v>258</v>
      </c>
      <c r="E20" s="76" t="s">
        <v>475</v>
      </c>
      <c r="F20" s="3"/>
      <c r="G20" s="3"/>
    </row>
    <row r="21" spans="1:9">
      <c r="A21" s="95" t="s">
        <v>173</v>
      </c>
      <c r="B21" s="46">
        <v>10.8</v>
      </c>
      <c r="C21" s="46">
        <v>1.38</v>
      </c>
      <c r="D21" s="44" t="s">
        <v>475</v>
      </c>
      <c r="E21" s="76" t="s">
        <v>475</v>
      </c>
      <c r="F21" s="3"/>
      <c r="G21" s="3"/>
    </row>
    <row r="22" spans="1:9">
      <c r="A22" s="95" t="s">
        <v>174</v>
      </c>
      <c r="B22" s="46">
        <v>6.58</v>
      </c>
      <c r="C22" s="46">
        <v>1.19</v>
      </c>
      <c r="D22" s="44" t="s">
        <v>475</v>
      </c>
      <c r="E22" s="76" t="s">
        <v>475</v>
      </c>
      <c r="F22" s="3"/>
      <c r="G22" s="3"/>
      <c r="H22" s="2" t="s">
        <v>22</v>
      </c>
    </row>
    <row r="23" spans="1:9">
      <c r="A23" s="95" t="s">
        <v>175</v>
      </c>
      <c r="B23" s="46">
        <v>14.33</v>
      </c>
      <c r="C23" s="46">
        <v>1.42</v>
      </c>
      <c r="D23" s="44" t="s">
        <v>475</v>
      </c>
      <c r="E23" s="76" t="s">
        <v>475</v>
      </c>
      <c r="F23" s="3"/>
      <c r="G23" s="3"/>
    </row>
    <row r="24" spans="1:9">
      <c r="A24" s="78" t="s">
        <v>176</v>
      </c>
      <c r="B24" s="46">
        <v>6.95</v>
      </c>
      <c r="C24" s="46">
        <v>1.19</v>
      </c>
      <c r="D24" s="44" t="s">
        <v>475</v>
      </c>
      <c r="E24" s="76" t="s">
        <v>475</v>
      </c>
      <c r="F24" s="3"/>
      <c r="G24" s="3"/>
    </row>
    <row r="25" spans="1:9">
      <c r="A25" s="78" t="s">
        <v>177</v>
      </c>
      <c r="B25" s="46">
        <v>4.49</v>
      </c>
      <c r="C25" s="46">
        <v>1.24</v>
      </c>
      <c r="D25" s="44" t="s">
        <v>258</v>
      </c>
      <c r="E25" s="76" t="s">
        <v>475</v>
      </c>
      <c r="F25" s="3"/>
      <c r="G25" s="3"/>
    </row>
    <row r="26" spans="1:9">
      <c r="A26" s="78" t="s">
        <v>178</v>
      </c>
      <c r="B26" s="46">
        <v>8.5</v>
      </c>
      <c r="C26" s="46">
        <v>1.56</v>
      </c>
      <c r="D26" s="44" t="s">
        <v>475</v>
      </c>
      <c r="E26" s="76" t="s">
        <v>475</v>
      </c>
      <c r="F26" s="3"/>
      <c r="G26" s="3"/>
    </row>
    <row r="27" spans="1:9">
      <c r="A27" s="78" t="s">
        <v>179</v>
      </c>
      <c r="B27" s="46">
        <v>2.86</v>
      </c>
      <c r="C27" s="46">
        <v>0.94</v>
      </c>
      <c r="D27" s="44" t="s">
        <v>258</v>
      </c>
      <c r="E27" s="76" t="s">
        <v>475</v>
      </c>
      <c r="F27" s="3"/>
      <c r="G27" s="3"/>
    </row>
    <row r="28" spans="1:9">
      <c r="A28" s="95" t="s">
        <v>180</v>
      </c>
      <c r="B28" s="46">
        <v>9.64</v>
      </c>
      <c r="C28" s="46">
        <v>1.17</v>
      </c>
      <c r="D28" s="44" t="s">
        <v>475</v>
      </c>
      <c r="E28" s="76" t="s">
        <v>475</v>
      </c>
      <c r="F28" s="3"/>
      <c r="G28" s="3"/>
      <c r="I28" s="24"/>
    </row>
    <row r="29" spans="1:9">
      <c r="A29" s="95" t="s">
        <v>431</v>
      </c>
      <c r="B29" s="46">
        <v>11.06</v>
      </c>
      <c r="C29" s="46">
        <v>1.69</v>
      </c>
      <c r="D29" s="44" t="s">
        <v>475</v>
      </c>
      <c r="E29" s="76" t="s">
        <v>475</v>
      </c>
      <c r="F29" s="3"/>
      <c r="G29" s="3"/>
      <c r="I29" s="24"/>
    </row>
    <row r="30" spans="1:9">
      <c r="A30" s="96" t="s">
        <v>181</v>
      </c>
      <c r="B30" s="52">
        <v>7.25</v>
      </c>
      <c r="C30" s="52">
        <v>0.98</v>
      </c>
      <c r="D30" s="45" t="s">
        <v>475</v>
      </c>
      <c r="E30" s="108" t="s">
        <v>475</v>
      </c>
      <c r="F30" s="3"/>
      <c r="G30" s="3"/>
      <c r="I30" s="24"/>
    </row>
    <row r="31" spans="1:9">
      <c r="B31" s="109"/>
      <c r="C31" s="109"/>
      <c r="D31" s="109"/>
      <c r="E31" s="109"/>
      <c r="F31" s="3"/>
      <c r="G31" s="3"/>
      <c r="I31" s="24"/>
    </row>
    <row r="32" spans="1:9">
      <c r="A32" s="3" t="s">
        <v>542</v>
      </c>
      <c r="B32" s="109"/>
      <c r="C32" s="109"/>
      <c r="D32" s="109"/>
      <c r="E32" s="109"/>
      <c r="F32" s="3"/>
      <c r="G32" s="3"/>
      <c r="I32" s="24"/>
    </row>
    <row r="33" spans="1:9">
      <c r="A33" s="4"/>
      <c r="B33" s="471" t="s">
        <v>27</v>
      </c>
      <c r="C33" s="472"/>
      <c r="D33" s="472"/>
      <c r="E33" s="473"/>
      <c r="F33" s="3"/>
      <c r="G33" s="3"/>
      <c r="I33" s="24"/>
    </row>
    <row r="34" spans="1:9" ht="53.25" customHeight="1">
      <c r="A34" s="4" t="s">
        <v>3</v>
      </c>
      <c r="B34" s="441" t="s">
        <v>509</v>
      </c>
      <c r="C34" s="442"/>
      <c r="D34" s="442"/>
      <c r="E34" s="443"/>
      <c r="F34" s="3"/>
      <c r="G34" s="3"/>
    </row>
    <row r="35" spans="1:9">
      <c r="A35" s="4" t="s">
        <v>379</v>
      </c>
      <c r="B35" s="110" t="s">
        <v>166</v>
      </c>
      <c r="C35" s="468" t="s">
        <v>26</v>
      </c>
      <c r="D35" s="469"/>
      <c r="E35" s="470"/>
      <c r="F35" s="3"/>
      <c r="G35" s="3"/>
      <c r="I35" s="24"/>
    </row>
    <row r="36" spans="1:9">
      <c r="A36" s="94" t="s">
        <v>167</v>
      </c>
      <c r="B36" s="42">
        <v>59.12</v>
      </c>
      <c r="C36" s="42">
        <v>2.35</v>
      </c>
      <c r="D36" s="43" t="s">
        <v>475</v>
      </c>
      <c r="E36" s="107" t="s">
        <v>264</v>
      </c>
      <c r="F36" s="3"/>
      <c r="G36" s="3"/>
      <c r="I36" s="24"/>
    </row>
    <row r="37" spans="1:9">
      <c r="A37" s="95" t="s">
        <v>168</v>
      </c>
      <c r="B37" s="46">
        <v>7.09</v>
      </c>
      <c r="C37" s="46">
        <v>1.36</v>
      </c>
      <c r="D37" s="44" t="s">
        <v>475</v>
      </c>
      <c r="E37" s="76" t="s">
        <v>475</v>
      </c>
      <c r="F37" s="3"/>
      <c r="G37" s="3"/>
      <c r="I37" s="24"/>
    </row>
    <row r="38" spans="1:9">
      <c r="A38" s="95" t="s">
        <v>169</v>
      </c>
      <c r="B38" s="46">
        <v>20.7</v>
      </c>
      <c r="C38" s="46">
        <v>2.06</v>
      </c>
      <c r="D38" s="44" t="s">
        <v>475</v>
      </c>
      <c r="E38" s="76" t="s">
        <v>264</v>
      </c>
      <c r="F38" s="3"/>
      <c r="G38" s="3"/>
      <c r="I38" s="24"/>
    </row>
    <row r="39" spans="1:9">
      <c r="A39" s="95" t="s">
        <v>170</v>
      </c>
      <c r="B39" s="46">
        <v>30.87</v>
      </c>
      <c r="C39" s="46">
        <v>2.62</v>
      </c>
      <c r="D39" s="44" t="s">
        <v>475</v>
      </c>
      <c r="E39" s="76" t="s">
        <v>264</v>
      </c>
      <c r="F39" s="3"/>
      <c r="G39" s="3"/>
      <c r="I39" s="24"/>
    </row>
    <row r="40" spans="1:9">
      <c r="A40" s="95" t="s">
        <v>171</v>
      </c>
      <c r="B40" s="46">
        <v>16.34</v>
      </c>
      <c r="C40" s="46">
        <v>1.91</v>
      </c>
      <c r="D40" s="44" t="s">
        <v>475</v>
      </c>
      <c r="E40" s="76" t="s">
        <v>264</v>
      </c>
      <c r="F40" s="3"/>
      <c r="G40" s="3"/>
      <c r="I40" s="24"/>
    </row>
    <row r="41" spans="1:9">
      <c r="A41" s="95" t="s">
        <v>524</v>
      </c>
      <c r="B41" s="46">
        <v>2.0499999999999998</v>
      </c>
      <c r="C41" s="46">
        <v>0.72</v>
      </c>
      <c r="D41" s="44" t="s">
        <v>258</v>
      </c>
      <c r="E41" s="76" t="s">
        <v>475</v>
      </c>
      <c r="F41" s="3"/>
      <c r="G41" s="3"/>
      <c r="I41" s="24"/>
    </row>
    <row r="42" spans="1:9">
      <c r="A42" s="95" t="s">
        <v>172</v>
      </c>
      <c r="B42" s="46">
        <v>10.97</v>
      </c>
      <c r="C42" s="46">
        <v>1.55</v>
      </c>
      <c r="D42" s="44" t="s">
        <v>475</v>
      </c>
      <c r="E42" s="76" t="s">
        <v>264</v>
      </c>
      <c r="F42" s="3"/>
      <c r="G42" s="3"/>
      <c r="I42" s="24"/>
    </row>
    <row r="43" spans="1:9">
      <c r="A43" s="95" t="s">
        <v>525</v>
      </c>
      <c r="B43" s="46">
        <v>2.2400000000000002</v>
      </c>
      <c r="C43" s="46">
        <v>0.81</v>
      </c>
      <c r="D43" s="44" t="s">
        <v>258</v>
      </c>
      <c r="E43" s="76" t="s">
        <v>264</v>
      </c>
      <c r="F43" s="3"/>
      <c r="G43" s="3"/>
      <c r="I43" s="24"/>
    </row>
    <row r="44" spans="1:9">
      <c r="A44" s="95" t="s">
        <v>173</v>
      </c>
      <c r="B44" s="46">
        <v>2.69</v>
      </c>
      <c r="C44" s="46">
        <v>0.76</v>
      </c>
      <c r="D44" s="44" t="s">
        <v>258</v>
      </c>
      <c r="E44" s="76" t="s">
        <v>264</v>
      </c>
      <c r="F44" s="3"/>
      <c r="G44" s="3"/>
      <c r="I44" s="24"/>
    </row>
    <row r="45" spans="1:9">
      <c r="A45" s="95" t="s">
        <v>174</v>
      </c>
      <c r="B45" s="46" t="s">
        <v>262</v>
      </c>
      <c r="C45" s="46" t="s">
        <v>262</v>
      </c>
      <c r="D45" s="44" t="s">
        <v>475</v>
      </c>
      <c r="E45" s="76" t="s">
        <v>475</v>
      </c>
    </row>
    <row r="46" spans="1:9">
      <c r="A46" s="95" t="s">
        <v>175</v>
      </c>
      <c r="B46" s="46">
        <v>5.6</v>
      </c>
      <c r="C46" s="46">
        <v>1.02</v>
      </c>
      <c r="D46" s="44" t="s">
        <v>475</v>
      </c>
      <c r="E46" s="76" t="s">
        <v>264</v>
      </c>
    </row>
    <row r="47" spans="1:9">
      <c r="A47" s="78" t="s">
        <v>176</v>
      </c>
      <c r="B47" s="46">
        <v>2.23</v>
      </c>
      <c r="C47" s="46">
        <v>0.71</v>
      </c>
      <c r="D47" s="44" t="s">
        <v>258</v>
      </c>
      <c r="E47" s="76" t="s">
        <v>264</v>
      </c>
    </row>
    <row r="48" spans="1:9">
      <c r="A48" s="78" t="s">
        <v>177</v>
      </c>
      <c r="B48" s="46" t="s">
        <v>262</v>
      </c>
      <c r="C48" s="46" t="s">
        <v>262</v>
      </c>
      <c r="D48" s="44" t="s">
        <v>475</v>
      </c>
      <c r="E48" s="76" t="s">
        <v>475</v>
      </c>
    </row>
    <row r="49" spans="1:7">
      <c r="A49" s="78" t="s">
        <v>178</v>
      </c>
      <c r="B49" s="46">
        <v>6.32</v>
      </c>
      <c r="C49" s="46">
        <v>1.33</v>
      </c>
      <c r="D49" s="44" t="s">
        <v>258</v>
      </c>
      <c r="E49" s="76" t="s">
        <v>475</v>
      </c>
    </row>
    <row r="50" spans="1:7">
      <c r="A50" s="78" t="s">
        <v>179</v>
      </c>
      <c r="B50" s="46" t="s">
        <v>262</v>
      </c>
      <c r="C50" s="46" t="s">
        <v>262</v>
      </c>
      <c r="D50" s="44" t="s">
        <v>475</v>
      </c>
      <c r="E50" s="76" t="s">
        <v>475</v>
      </c>
    </row>
    <row r="51" spans="1:7">
      <c r="A51" s="95" t="s">
        <v>180</v>
      </c>
      <c r="B51" s="46">
        <v>1.32</v>
      </c>
      <c r="C51" s="46">
        <v>0.4</v>
      </c>
      <c r="D51" s="44" t="s">
        <v>258</v>
      </c>
      <c r="E51" s="76" t="s">
        <v>264</v>
      </c>
    </row>
    <row r="52" spans="1:7">
      <c r="A52" s="95" t="s">
        <v>431</v>
      </c>
      <c r="B52" s="46" t="s">
        <v>262</v>
      </c>
      <c r="C52" s="46" t="s">
        <v>262</v>
      </c>
      <c r="D52" s="44" t="s">
        <v>475</v>
      </c>
      <c r="E52" s="76" t="s">
        <v>475</v>
      </c>
    </row>
    <row r="53" spans="1:7">
      <c r="A53" s="96" t="s">
        <v>181</v>
      </c>
      <c r="B53" s="52">
        <v>5.25</v>
      </c>
      <c r="C53" s="52">
        <v>1.04</v>
      </c>
      <c r="D53" s="45" t="s">
        <v>258</v>
      </c>
      <c r="E53" s="108" t="s">
        <v>475</v>
      </c>
    </row>
    <row r="54" spans="1:7">
      <c r="B54" s="114"/>
      <c r="C54" s="114"/>
      <c r="D54" s="114"/>
      <c r="E54" s="114"/>
    </row>
    <row r="55" spans="1:7">
      <c r="A55" s="3" t="s">
        <v>543</v>
      </c>
      <c r="B55" s="109"/>
      <c r="C55" s="109"/>
      <c r="D55" s="109"/>
      <c r="E55" s="109"/>
    </row>
    <row r="56" spans="1:7">
      <c r="A56" s="4"/>
      <c r="B56" s="471" t="s">
        <v>27</v>
      </c>
      <c r="C56" s="472"/>
      <c r="D56" s="472"/>
      <c r="E56" s="473"/>
    </row>
    <row r="57" spans="1:7" ht="51.95" customHeight="1">
      <c r="A57" s="4" t="s">
        <v>17</v>
      </c>
      <c r="B57" s="441" t="s">
        <v>509</v>
      </c>
      <c r="C57" s="442"/>
      <c r="D57" s="442"/>
      <c r="E57" s="443"/>
      <c r="F57" s="3"/>
      <c r="G57" s="3"/>
    </row>
    <row r="58" spans="1:7">
      <c r="A58" s="4" t="s">
        <v>379</v>
      </c>
      <c r="B58" s="110" t="s">
        <v>166</v>
      </c>
      <c r="C58" s="468" t="s">
        <v>26</v>
      </c>
      <c r="D58" s="469"/>
      <c r="E58" s="470"/>
    </row>
    <row r="59" spans="1:7">
      <c r="A59" s="94" t="s">
        <v>167</v>
      </c>
      <c r="B59" s="42">
        <v>61.78</v>
      </c>
      <c r="C59" s="42">
        <v>3.88</v>
      </c>
      <c r="D59" s="43" t="s">
        <v>475</v>
      </c>
      <c r="E59" s="107" t="s">
        <v>264</v>
      </c>
    </row>
    <row r="60" spans="1:7">
      <c r="A60" s="95" t="s">
        <v>168</v>
      </c>
      <c r="B60" s="46">
        <v>5.98</v>
      </c>
      <c r="C60" s="46">
        <v>1.74</v>
      </c>
      <c r="D60" s="44" t="s">
        <v>258</v>
      </c>
      <c r="E60" s="76" t="s">
        <v>475</v>
      </c>
    </row>
    <row r="61" spans="1:7">
      <c r="A61" s="95" t="s">
        <v>169</v>
      </c>
      <c r="B61" s="46">
        <v>22.48</v>
      </c>
      <c r="C61" s="46">
        <v>3.42</v>
      </c>
      <c r="D61" s="44" t="s">
        <v>475</v>
      </c>
      <c r="E61" s="76" t="s">
        <v>264</v>
      </c>
    </row>
    <row r="62" spans="1:7">
      <c r="A62" s="95" t="s">
        <v>170</v>
      </c>
      <c r="B62" s="46">
        <v>34.08</v>
      </c>
      <c r="C62" s="46">
        <v>3.56</v>
      </c>
      <c r="D62" s="44" t="s">
        <v>475</v>
      </c>
      <c r="E62" s="76" t="s">
        <v>264</v>
      </c>
    </row>
    <row r="63" spans="1:7">
      <c r="A63" s="95" t="s">
        <v>171</v>
      </c>
      <c r="B63" s="46">
        <v>13.22</v>
      </c>
      <c r="C63" s="46">
        <v>3.07</v>
      </c>
      <c r="D63" s="44" t="s">
        <v>258</v>
      </c>
      <c r="E63" s="76" t="s">
        <v>475</v>
      </c>
    </row>
    <row r="64" spans="1:7">
      <c r="A64" s="95" t="s">
        <v>524</v>
      </c>
      <c r="B64" s="46">
        <v>2.67</v>
      </c>
      <c r="C64" s="46">
        <v>1.0900000000000001</v>
      </c>
      <c r="D64" s="44" t="s">
        <v>258</v>
      </c>
      <c r="E64" s="76" t="s">
        <v>475</v>
      </c>
    </row>
    <row r="65" spans="1:7">
      <c r="A65" s="95" t="s">
        <v>172</v>
      </c>
      <c r="B65" s="46">
        <v>9.11</v>
      </c>
      <c r="C65" s="46">
        <v>1.75</v>
      </c>
      <c r="D65" s="44" t="s">
        <v>258</v>
      </c>
      <c r="E65" s="76" t="s">
        <v>475</v>
      </c>
    </row>
    <row r="66" spans="1:7">
      <c r="A66" s="95" t="s">
        <v>525</v>
      </c>
      <c r="B66" s="46" t="s">
        <v>262</v>
      </c>
      <c r="C66" s="46" t="s">
        <v>262</v>
      </c>
      <c r="D66" s="44" t="s">
        <v>475</v>
      </c>
      <c r="E66" s="76" t="s">
        <v>475</v>
      </c>
    </row>
    <row r="67" spans="1:7">
      <c r="A67" s="95" t="s">
        <v>173</v>
      </c>
      <c r="B67" s="46" t="s">
        <v>262</v>
      </c>
      <c r="C67" s="46" t="s">
        <v>262</v>
      </c>
      <c r="D67" s="44" t="s">
        <v>475</v>
      </c>
      <c r="E67" s="76" t="s">
        <v>475</v>
      </c>
    </row>
    <row r="68" spans="1:7">
      <c r="A68" s="95" t="s">
        <v>174</v>
      </c>
      <c r="B68" s="46" t="s">
        <v>262</v>
      </c>
      <c r="C68" s="46" t="s">
        <v>262</v>
      </c>
      <c r="D68" s="44" t="s">
        <v>475</v>
      </c>
      <c r="E68" s="76" t="s">
        <v>475</v>
      </c>
    </row>
    <row r="69" spans="1:7">
      <c r="A69" s="95" t="s">
        <v>175</v>
      </c>
      <c r="B69" s="46">
        <v>6.34</v>
      </c>
      <c r="C69" s="46">
        <v>1.92</v>
      </c>
      <c r="D69" s="44" t="s">
        <v>258</v>
      </c>
      <c r="E69" s="76" t="s">
        <v>264</v>
      </c>
    </row>
    <row r="70" spans="1:7">
      <c r="A70" s="78" t="s">
        <v>176</v>
      </c>
      <c r="B70" s="46">
        <v>1.92</v>
      </c>
      <c r="C70" s="46">
        <v>0.88</v>
      </c>
      <c r="D70" s="44" t="s">
        <v>258</v>
      </c>
      <c r="E70" s="76" t="s">
        <v>264</v>
      </c>
    </row>
    <row r="71" spans="1:7">
      <c r="A71" s="78" t="s">
        <v>177</v>
      </c>
      <c r="B71" s="46" t="s">
        <v>262</v>
      </c>
      <c r="C71" s="46" t="s">
        <v>262</v>
      </c>
      <c r="D71" s="44" t="s">
        <v>475</v>
      </c>
      <c r="E71" s="76" t="s">
        <v>475</v>
      </c>
    </row>
    <row r="72" spans="1:7">
      <c r="A72" s="78" t="s">
        <v>178</v>
      </c>
      <c r="B72" s="46">
        <v>7.5</v>
      </c>
      <c r="C72" s="46">
        <v>1.92</v>
      </c>
      <c r="D72" s="44" t="s">
        <v>258</v>
      </c>
      <c r="E72" s="76" t="s">
        <v>475</v>
      </c>
    </row>
    <row r="73" spans="1:7">
      <c r="A73" s="78" t="s">
        <v>179</v>
      </c>
      <c r="B73" s="46" t="s">
        <v>262</v>
      </c>
      <c r="C73" s="46" t="s">
        <v>262</v>
      </c>
      <c r="D73" s="44" t="s">
        <v>475</v>
      </c>
      <c r="E73" s="76" t="s">
        <v>475</v>
      </c>
    </row>
    <row r="74" spans="1:7">
      <c r="A74" s="95" t="s">
        <v>180</v>
      </c>
      <c r="B74" s="46">
        <v>2.63</v>
      </c>
      <c r="C74" s="46">
        <v>1.26</v>
      </c>
      <c r="D74" s="44" t="s">
        <v>258</v>
      </c>
      <c r="E74" s="76" t="s">
        <v>264</v>
      </c>
    </row>
    <row r="75" spans="1:7">
      <c r="A75" s="95" t="s">
        <v>431</v>
      </c>
      <c r="B75" s="46" t="s">
        <v>262</v>
      </c>
      <c r="C75" s="46" t="s">
        <v>262</v>
      </c>
      <c r="D75" s="44" t="s">
        <v>475</v>
      </c>
      <c r="E75" s="76" t="s">
        <v>475</v>
      </c>
    </row>
    <row r="76" spans="1:7">
      <c r="A76" s="96" t="s">
        <v>181</v>
      </c>
      <c r="B76" s="52">
        <v>6.05</v>
      </c>
      <c r="C76" s="52">
        <v>1.74</v>
      </c>
      <c r="D76" s="45" t="s">
        <v>258</v>
      </c>
      <c r="E76" s="108" t="s">
        <v>475</v>
      </c>
    </row>
    <row r="77" spans="1:7">
      <c r="B77" s="58"/>
      <c r="C77" s="58"/>
      <c r="D77" s="58"/>
      <c r="E77" s="58"/>
    </row>
    <row r="78" spans="1:7">
      <c r="A78" s="3" t="s">
        <v>544</v>
      </c>
      <c r="B78" s="109"/>
      <c r="C78" s="109"/>
      <c r="D78" s="109"/>
      <c r="E78" s="109"/>
    </row>
    <row r="79" spans="1:7">
      <c r="A79" s="4"/>
      <c r="B79" s="471" t="s">
        <v>27</v>
      </c>
      <c r="C79" s="472"/>
      <c r="D79" s="472"/>
      <c r="E79" s="473"/>
    </row>
    <row r="80" spans="1:7" ht="51.95" customHeight="1">
      <c r="A80" s="4" t="s">
        <v>11</v>
      </c>
      <c r="B80" s="441" t="s">
        <v>509</v>
      </c>
      <c r="C80" s="442"/>
      <c r="D80" s="442"/>
      <c r="E80" s="443"/>
      <c r="F80" s="3"/>
      <c r="G80" s="3"/>
    </row>
    <row r="81" spans="1:6">
      <c r="A81" s="4" t="s">
        <v>379</v>
      </c>
      <c r="B81" s="110" t="s">
        <v>166</v>
      </c>
      <c r="C81" s="468" t="s">
        <v>26</v>
      </c>
      <c r="D81" s="469"/>
      <c r="E81" s="470"/>
    </row>
    <row r="82" spans="1:6">
      <c r="A82" s="94" t="s">
        <v>167</v>
      </c>
      <c r="B82" s="42">
        <v>56.24</v>
      </c>
      <c r="C82" s="42">
        <v>8.42</v>
      </c>
      <c r="D82" s="43" t="s">
        <v>475</v>
      </c>
      <c r="E82" s="107" t="s">
        <v>475</v>
      </c>
    </row>
    <row r="83" spans="1:6">
      <c r="A83" s="95" t="s">
        <v>168</v>
      </c>
      <c r="B83" s="46">
        <v>16.559999999999999</v>
      </c>
      <c r="C83" s="46">
        <v>6.16</v>
      </c>
      <c r="D83" s="44" t="s">
        <v>258</v>
      </c>
      <c r="E83" s="76" t="s">
        <v>264</v>
      </c>
    </row>
    <row r="84" spans="1:6">
      <c r="A84" s="95" t="s">
        <v>169</v>
      </c>
      <c r="B84" s="46">
        <v>18.88</v>
      </c>
      <c r="C84" s="46">
        <v>5.29</v>
      </c>
      <c r="D84" s="44" t="s">
        <v>258</v>
      </c>
      <c r="E84" s="76" t="s">
        <v>475</v>
      </c>
    </row>
    <row r="85" spans="1:6">
      <c r="A85" s="95" t="s">
        <v>170</v>
      </c>
      <c r="B85" s="46">
        <v>30.09</v>
      </c>
      <c r="C85" s="46">
        <v>8.33</v>
      </c>
      <c r="D85" s="44" t="s">
        <v>258</v>
      </c>
      <c r="E85" s="76" t="s">
        <v>475</v>
      </c>
    </row>
    <row r="86" spans="1:6">
      <c r="A86" s="95" t="s">
        <v>171</v>
      </c>
      <c r="B86" s="46" t="s">
        <v>262</v>
      </c>
      <c r="C86" s="46" t="s">
        <v>262</v>
      </c>
      <c r="D86" s="44" t="s">
        <v>475</v>
      </c>
      <c r="E86" s="76" t="s">
        <v>475</v>
      </c>
    </row>
    <row r="87" spans="1:6">
      <c r="A87" s="95" t="s">
        <v>524</v>
      </c>
      <c r="B87" s="46" t="s">
        <v>262</v>
      </c>
      <c r="C87" s="46" t="s">
        <v>262</v>
      </c>
      <c r="D87" s="44" t="s">
        <v>475</v>
      </c>
      <c r="E87" s="76" t="s">
        <v>475</v>
      </c>
    </row>
    <row r="88" spans="1:6">
      <c r="A88" s="95" t="s">
        <v>172</v>
      </c>
      <c r="B88" s="46">
        <v>5.76</v>
      </c>
      <c r="C88" s="46">
        <v>2.4</v>
      </c>
      <c r="D88" s="44" t="s">
        <v>258</v>
      </c>
      <c r="E88" s="76" t="s">
        <v>475</v>
      </c>
    </row>
    <row r="89" spans="1:6">
      <c r="A89" s="95" t="s">
        <v>525</v>
      </c>
      <c r="B89" s="46" t="s">
        <v>262</v>
      </c>
      <c r="C89" s="46" t="s">
        <v>262</v>
      </c>
      <c r="D89" s="44" t="s">
        <v>475</v>
      </c>
      <c r="E89" s="76" t="s">
        <v>475</v>
      </c>
    </row>
    <row r="90" spans="1:6">
      <c r="A90" s="95" t="s">
        <v>173</v>
      </c>
      <c r="B90" s="46" t="s">
        <v>262</v>
      </c>
      <c r="C90" s="46" t="s">
        <v>262</v>
      </c>
      <c r="D90" s="44" t="s">
        <v>475</v>
      </c>
      <c r="E90" s="76" t="s">
        <v>475</v>
      </c>
    </row>
    <row r="91" spans="1:6">
      <c r="A91" s="95" t="s">
        <v>174</v>
      </c>
      <c r="B91" s="46" t="s">
        <v>262</v>
      </c>
      <c r="C91" s="46" t="s">
        <v>262</v>
      </c>
      <c r="D91" s="44" t="s">
        <v>475</v>
      </c>
      <c r="E91" s="76" t="s">
        <v>475</v>
      </c>
    </row>
    <row r="92" spans="1:6">
      <c r="A92" s="95" t="s">
        <v>175</v>
      </c>
      <c r="B92" s="46">
        <v>8.65</v>
      </c>
      <c r="C92" s="46">
        <v>3.31</v>
      </c>
      <c r="D92" s="44" t="s">
        <v>258</v>
      </c>
      <c r="E92" s="76" t="s">
        <v>264</v>
      </c>
    </row>
    <row r="93" spans="1:6">
      <c r="A93" s="78" t="s">
        <v>176</v>
      </c>
      <c r="B93" s="46" t="s">
        <v>262</v>
      </c>
      <c r="C93" s="46" t="s">
        <v>262</v>
      </c>
      <c r="D93" s="44" t="s">
        <v>475</v>
      </c>
      <c r="E93" s="76" t="s">
        <v>475</v>
      </c>
    </row>
    <row r="94" spans="1:6">
      <c r="A94" s="78" t="s">
        <v>177</v>
      </c>
      <c r="B94" s="46" t="s">
        <v>262</v>
      </c>
      <c r="C94" s="46" t="s">
        <v>262</v>
      </c>
      <c r="D94" s="44" t="s">
        <v>475</v>
      </c>
      <c r="E94" s="76" t="s">
        <v>475</v>
      </c>
    </row>
    <row r="95" spans="1:6">
      <c r="A95" s="78" t="s">
        <v>178</v>
      </c>
      <c r="B95" s="46">
        <v>3.53</v>
      </c>
      <c r="C95" s="46">
        <v>1.58</v>
      </c>
      <c r="D95" s="44" t="s">
        <v>258</v>
      </c>
      <c r="E95" s="76" t="s">
        <v>264</v>
      </c>
    </row>
    <row r="96" spans="1:6">
      <c r="A96" s="78" t="s">
        <v>179</v>
      </c>
      <c r="B96" s="234" t="s">
        <v>262</v>
      </c>
      <c r="C96" s="234" t="s">
        <v>262</v>
      </c>
      <c r="D96" s="237" t="s">
        <v>475</v>
      </c>
      <c r="E96" s="236" t="s">
        <v>475</v>
      </c>
      <c r="F96" s="244"/>
    </row>
    <row r="97" spans="1:7">
      <c r="A97" s="95" t="s">
        <v>180</v>
      </c>
      <c r="B97" s="46" t="s">
        <v>262</v>
      </c>
      <c r="C97" s="46" t="s">
        <v>262</v>
      </c>
      <c r="D97" s="44" t="s">
        <v>475</v>
      </c>
      <c r="E97" s="76" t="s">
        <v>475</v>
      </c>
    </row>
    <row r="98" spans="1:7">
      <c r="A98" s="95" t="s">
        <v>431</v>
      </c>
      <c r="B98" s="46" t="s">
        <v>262</v>
      </c>
      <c r="C98" s="46" t="s">
        <v>262</v>
      </c>
      <c r="D98" s="44" t="s">
        <v>475</v>
      </c>
      <c r="E98" s="76" t="s">
        <v>475</v>
      </c>
    </row>
    <row r="99" spans="1:7">
      <c r="A99" s="96" t="s">
        <v>181</v>
      </c>
      <c r="B99" s="52">
        <v>4.08</v>
      </c>
      <c r="C99" s="52">
        <v>1.92</v>
      </c>
      <c r="D99" s="45" t="s">
        <v>258</v>
      </c>
      <c r="E99" s="108" t="s">
        <v>264</v>
      </c>
    </row>
    <row r="100" spans="1:7">
      <c r="B100" s="58"/>
      <c r="C100" s="58"/>
      <c r="D100" s="58"/>
      <c r="E100" s="58"/>
    </row>
    <row r="101" spans="1:7">
      <c r="A101" s="3" t="s">
        <v>545</v>
      </c>
      <c r="B101" s="109"/>
      <c r="C101" s="109"/>
      <c r="D101" s="109"/>
      <c r="E101" s="109"/>
    </row>
    <row r="102" spans="1:7">
      <c r="A102" s="4"/>
      <c r="B102" s="471" t="s">
        <v>27</v>
      </c>
      <c r="C102" s="472"/>
      <c r="D102" s="472"/>
      <c r="E102" s="473"/>
    </row>
    <row r="103" spans="1:7" ht="51.95" customHeight="1">
      <c r="A103" s="4" t="s">
        <v>182</v>
      </c>
      <c r="B103" s="441" t="s">
        <v>509</v>
      </c>
      <c r="C103" s="442"/>
      <c r="D103" s="442"/>
      <c r="E103" s="443"/>
      <c r="F103" s="3"/>
      <c r="G103" s="3"/>
    </row>
    <row r="104" spans="1:7">
      <c r="A104" s="4" t="s">
        <v>379</v>
      </c>
      <c r="B104" s="110" t="s">
        <v>166</v>
      </c>
      <c r="C104" s="468" t="s">
        <v>26</v>
      </c>
      <c r="D104" s="469"/>
      <c r="E104" s="470"/>
    </row>
    <row r="105" spans="1:7">
      <c r="A105" s="94" t="s">
        <v>167</v>
      </c>
      <c r="B105" s="42">
        <v>57.26</v>
      </c>
      <c r="C105" s="42">
        <v>5.01</v>
      </c>
      <c r="D105" s="43" t="s">
        <v>475</v>
      </c>
      <c r="E105" s="107" t="s">
        <v>264</v>
      </c>
    </row>
    <row r="106" spans="1:7">
      <c r="A106" s="95" t="s">
        <v>168</v>
      </c>
      <c r="B106" s="46">
        <v>3.3</v>
      </c>
      <c r="C106" s="46">
        <v>1.42</v>
      </c>
      <c r="D106" s="44" t="s">
        <v>258</v>
      </c>
      <c r="E106" s="76" t="s">
        <v>264</v>
      </c>
    </row>
    <row r="107" spans="1:7">
      <c r="A107" s="95" t="s">
        <v>169</v>
      </c>
      <c r="B107" s="46">
        <v>20.29</v>
      </c>
      <c r="C107" s="46">
        <v>3.44</v>
      </c>
      <c r="D107" s="44" t="s">
        <v>475</v>
      </c>
      <c r="E107" s="76" t="s">
        <v>264</v>
      </c>
    </row>
    <row r="108" spans="1:7">
      <c r="A108" s="95" t="s">
        <v>170</v>
      </c>
      <c r="B108" s="46">
        <v>30.96</v>
      </c>
      <c r="C108" s="46">
        <v>4.4000000000000004</v>
      </c>
      <c r="D108" s="44" t="s">
        <v>475</v>
      </c>
      <c r="E108" s="76" t="s">
        <v>264</v>
      </c>
    </row>
    <row r="109" spans="1:7">
      <c r="A109" s="95" t="s">
        <v>171</v>
      </c>
      <c r="B109" s="46">
        <v>16.88</v>
      </c>
      <c r="C109" s="46">
        <v>3.19</v>
      </c>
      <c r="D109" s="44" t="s">
        <v>258</v>
      </c>
      <c r="E109" s="76" t="s">
        <v>475</v>
      </c>
    </row>
    <row r="110" spans="1:7">
      <c r="A110" s="95" t="s">
        <v>524</v>
      </c>
      <c r="B110" s="46" t="s">
        <v>262</v>
      </c>
      <c r="C110" s="46" t="s">
        <v>262</v>
      </c>
      <c r="D110" s="44" t="s">
        <v>475</v>
      </c>
      <c r="E110" s="76" t="s">
        <v>475</v>
      </c>
    </row>
    <row r="111" spans="1:7">
      <c r="A111" s="95" t="s">
        <v>172</v>
      </c>
      <c r="B111" s="46">
        <v>11.12</v>
      </c>
      <c r="C111" s="46">
        <v>2.7</v>
      </c>
      <c r="D111" s="44" t="s">
        <v>258</v>
      </c>
      <c r="E111" s="76" t="s">
        <v>475</v>
      </c>
    </row>
    <row r="112" spans="1:7">
      <c r="A112" s="95" t="s">
        <v>525</v>
      </c>
      <c r="B112" s="46" t="s">
        <v>262</v>
      </c>
      <c r="C112" s="46" t="s">
        <v>262</v>
      </c>
      <c r="D112" s="44" t="s">
        <v>475</v>
      </c>
      <c r="E112" s="76" t="s">
        <v>475</v>
      </c>
    </row>
    <row r="113" spans="1:7">
      <c r="A113" s="95" t="s">
        <v>173</v>
      </c>
      <c r="B113" s="46">
        <v>10.94</v>
      </c>
      <c r="C113" s="46">
        <v>3.82</v>
      </c>
      <c r="D113" s="44" t="s">
        <v>258</v>
      </c>
      <c r="E113" s="76" t="s">
        <v>475</v>
      </c>
    </row>
    <row r="114" spans="1:7">
      <c r="A114" s="95" t="s">
        <v>174</v>
      </c>
      <c r="B114" s="46" t="s">
        <v>262</v>
      </c>
      <c r="C114" s="46" t="s">
        <v>262</v>
      </c>
      <c r="D114" s="44" t="s">
        <v>475</v>
      </c>
      <c r="E114" s="76" t="s">
        <v>475</v>
      </c>
    </row>
    <row r="115" spans="1:7">
      <c r="A115" s="95" t="s">
        <v>175</v>
      </c>
      <c r="B115" s="46">
        <v>11.78</v>
      </c>
      <c r="C115" s="46">
        <v>2.75</v>
      </c>
      <c r="D115" s="44" t="s">
        <v>258</v>
      </c>
      <c r="E115" s="76" t="s">
        <v>475</v>
      </c>
    </row>
    <row r="116" spans="1:7">
      <c r="A116" s="78" t="s">
        <v>176</v>
      </c>
      <c r="B116" s="46" t="s">
        <v>262</v>
      </c>
      <c r="C116" s="46" t="s">
        <v>262</v>
      </c>
      <c r="D116" s="44" t="s">
        <v>475</v>
      </c>
      <c r="E116" s="76" t="s">
        <v>475</v>
      </c>
    </row>
    <row r="117" spans="1:7">
      <c r="A117" s="78" t="s">
        <v>177</v>
      </c>
      <c r="B117" s="46" t="s">
        <v>262</v>
      </c>
      <c r="C117" s="46" t="s">
        <v>262</v>
      </c>
      <c r="D117" s="44" t="s">
        <v>475</v>
      </c>
      <c r="E117" s="76" t="s">
        <v>475</v>
      </c>
    </row>
    <row r="118" spans="1:7">
      <c r="A118" s="78" t="s">
        <v>178</v>
      </c>
      <c r="B118" s="46">
        <v>6.87</v>
      </c>
      <c r="C118" s="46">
        <v>2.0299999999999998</v>
      </c>
      <c r="D118" s="44" t="s">
        <v>258</v>
      </c>
      <c r="E118" s="76" t="s">
        <v>475</v>
      </c>
    </row>
    <row r="119" spans="1:7">
      <c r="A119" s="78" t="s">
        <v>179</v>
      </c>
      <c r="B119" s="46" t="s">
        <v>262</v>
      </c>
      <c r="C119" s="46" t="s">
        <v>262</v>
      </c>
      <c r="D119" s="44" t="s">
        <v>475</v>
      </c>
      <c r="E119" s="76" t="s">
        <v>475</v>
      </c>
    </row>
    <row r="120" spans="1:7">
      <c r="A120" s="95" t="s">
        <v>180</v>
      </c>
      <c r="B120" s="46">
        <v>7.3</v>
      </c>
      <c r="C120" s="46">
        <v>2.2400000000000002</v>
      </c>
      <c r="D120" s="44" t="s">
        <v>258</v>
      </c>
      <c r="E120" s="76" t="s">
        <v>475</v>
      </c>
    </row>
    <row r="121" spans="1:7">
      <c r="A121" s="95" t="s">
        <v>431</v>
      </c>
      <c r="B121" s="46" t="s">
        <v>262</v>
      </c>
      <c r="C121" s="46" t="s">
        <v>262</v>
      </c>
      <c r="D121" s="44" t="s">
        <v>475</v>
      </c>
      <c r="E121" s="76" t="s">
        <v>475</v>
      </c>
    </row>
    <row r="122" spans="1:7">
      <c r="A122" s="96" t="s">
        <v>181</v>
      </c>
      <c r="B122" s="52">
        <v>4.6399999999999997</v>
      </c>
      <c r="C122" s="52">
        <v>1.34</v>
      </c>
      <c r="D122" s="45" t="s">
        <v>258</v>
      </c>
      <c r="E122" s="108" t="s">
        <v>264</v>
      </c>
    </row>
    <row r="123" spans="1:7">
      <c r="B123" s="58"/>
      <c r="C123" s="58"/>
      <c r="D123" s="58"/>
      <c r="E123" s="58"/>
    </row>
    <row r="124" spans="1:7">
      <c r="A124" s="3" t="s">
        <v>546</v>
      </c>
      <c r="B124" s="109"/>
      <c r="C124" s="109"/>
      <c r="D124" s="109"/>
      <c r="E124" s="109"/>
    </row>
    <row r="125" spans="1:7">
      <c r="A125" s="4"/>
      <c r="B125" s="471" t="s">
        <v>27</v>
      </c>
      <c r="C125" s="472"/>
      <c r="D125" s="472"/>
      <c r="E125" s="473"/>
    </row>
    <row r="126" spans="1:7" ht="51.95" customHeight="1">
      <c r="A126" s="4" t="s">
        <v>344</v>
      </c>
      <c r="B126" s="441" t="s">
        <v>509</v>
      </c>
      <c r="C126" s="442"/>
      <c r="D126" s="442"/>
      <c r="E126" s="443"/>
      <c r="F126" s="3"/>
      <c r="G126" s="3"/>
    </row>
    <row r="127" spans="1:7" ht="15" customHeight="1">
      <c r="A127" s="4" t="s">
        <v>379</v>
      </c>
      <c r="B127" s="110" t="s">
        <v>166</v>
      </c>
      <c r="C127" s="468" t="s">
        <v>26</v>
      </c>
      <c r="D127" s="469"/>
      <c r="E127" s="470"/>
    </row>
    <row r="128" spans="1:7">
      <c r="A128" s="94" t="s">
        <v>167</v>
      </c>
      <c r="B128" s="42">
        <v>32.19</v>
      </c>
      <c r="C128" s="42">
        <v>2.97</v>
      </c>
      <c r="D128" s="43" t="s">
        <v>475</v>
      </c>
      <c r="E128" s="107" t="s">
        <v>264</v>
      </c>
    </row>
    <row r="129" spans="1:5">
      <c r="A129" s="95" t="s">
        <v>168</v>
      </c>
      <c r="B129" s="46">
        <v>5.38</v>
      </c>
      <c r="C129" s="46">
        <v>1.43</v>
      </c>
      <c r="D129" s="44" t="s">
        <v>258</v>
      </c>
      <c r="E129" s="76" t="s">
        <v>475</v>
      </c>
    </row>
    <row r="130" spans="1:5">
      <c r="A130" s="95" t="s">
        <v>169</v>
      </c>
      <c r="B130" s="46">
        <v>4.13</v>
      </c>
      <c r="C130" s="46">
        <v>1.41</v>
      </c>
      <c r="D130" s="44" t="s">
        <v>258</v>
      </c>
      <c r="E130" s="76" t="s">
        <v>264</v>
      </c>
    </row>
    <row r="131" spans="1:5">
      <c r="A131" s="95" t="s">
        <v>170</v>
      </c>
      <c r="B131" s="46">
        <v>16.8</v>
      </c>
      <c r="C131" s="46">
        <v>2.4700000000000002</v>
      </c>
      <c r="D131" s="44" t="s">
        <v>475</v>
      </c>
      <c r="E131" s="76" t="s">
        <v>264</v>
      </c>
    </row>
    <row r="132" spans="1:5">
      <c r="A132" s="95" t="s">
        <v>171</v>
      </c>
      <c r="B132" s="46">
        <v>6.71</v>
      </c>
      <c r="C132" s="46">
        <v>1.94</v>
      </c>
      <c r="D132" s="44" t="s">
        <v>258</v>
      </c>
      <c r="E132" s="76" t="s">
        <v>264</v>
      </c>
    </row>
    <row r="133" spans="1:5">
      <c r="A133" s="95" t="s">
        <v>524</v>
      </c>
      <c r="B133" s="46" t="s">
        <v>262</v>
      </c>
      <c r="C133" s="46" t="s">
        <v>262</v>
      </c>
      <c r="D133" s="44" t="s">
        <v>475</v>
      </c>
      <c r="E133" s="76" t="s">
        <v>475</v>
      </c>
    </row>
    <row r="134" spans="1:5">
      <c r="A134" s="95" t="s">
        <v>172</v>
      </c>
      <c r="B134" s="46">
        <v>3.68</v>
      </c>
      <c r="C134" s="46">
        <v>1.33</v>
      </c>
      <c r="D134" s="44" t="s">
        <v>258</v>
      </c>
      <c r="E134" s="76" t="s">
        <v>264</v>
      </c>
    </row>
    <row r="135" spans="1:5">
      <c r="A135" s="95" t="s">
        <v>525</v>
      </c>
      <c r="B135" s="46">
        <v>7</v>
      </c>
      <c r="C135" s="46">
        <v>1.46</v>
      </c>
      <c r="D135" s="44" t="s">
        <v>258</v>
      </c>
      <c r="E135" s="76" t="s">
        <v>264</v>
      </c>
    </row>
    <row r="136" spans="1:5">
      <c r="A136" s="95" t="s">
        <v>173</v>
      </c>
      <c r="B136" s="46">
        <v>3.97</v>
      </c>
      <c r="C136" s="46">
        <v>1.36</v>
      </c>
      <c r="D136" s="44" t="s">
        <v>258</v>
      </c>
      <c r="E136" s="76" t="s">
        <v>264</v>
      </c>
    </row>
    <row r="137" spans="1:5">
      <c r="A137" s="95" t="s">
        <v>174</v>
      </c>
      <c r="B137" s="46">
        <v>1.54</v>
      </c>
      <c r="C137" s="46">
        <v>0.63</v>
      </c>
      <c r="D137" s="44" t="s">
        <v>258</v>
      </c>
      <c r="E137" s="76" t="s">
        <v>264</v>
      </c>
    </row>
    <row r="138" spans="1:5">
      <c r="A138" s="95" t="s">
        <v>175</v>
      </c>
      <c r="B138" s="46">
        <v>10.199999999999999</v>
      </c>
      <c r="C138" s="46">
        <v>2</v>
      </c>
      <c r="D138" s="44" t="s">
        <v>258</v>
      </c>
      <c r="E138" s="76" t="s">
        <v>264</v>
      </c>
    </row>
    <row r="139" spans="1:5">
      <c r="A139" s="78" t="s">
        <v>176</v>
      </c>
      <c r="B139" s="46" t="s">
        <v>262</v>
      </c>
      <c r="C139" s="46" t="s">
        <v>262</v>
      </c>
      <c r="D139" s="44" t="s">
        <v>475</v>
      </c>
      <c r="E139" s="76" t="s">
        <v>475</v>
      </c>
    </row>
    <row r="140" spans="1:5">
      <c r="A140" s="78" t="s">
        <v>177</v>
      </c>
      <c r="B140" s="46" t="s">
        <v>262</v>
      </c>
      <c r="C140" s="46" t="s">
        <v>262</v>
      </c>
      <c r="D140" s="44" t="s">
        <v>475</v>
      </c>
      <c r="E140" s="76" t="s">
        <v>475</v>
      </c>
    </row>
    <row r="141" spans="1:5">
      <c r="A141" s="78" t="s">
        <v>178</v>
      </c>
      <c r="B141" s="46">
        <v>5.12</v>
      </c>
      <c r="C141" s="46">
        <v>1.36</v>
      </c>
      <c r="D141" s="44" t="s">
        <v>258</v>
      </c>
      <c r="E141" s="76" t="s">
        <v>264</v>
      </c>
    </row>
    <row r="142" spans="1:5">
      <c r="A142" s="78" t="s">
        <v>179</v>
      </c>
      <c r="B142" s="46" t="s">
        <v>262</v>
      </c>
      <c r="C142" s="46" t="s">
        <v>262</v>
      </c>
      <c r="D142" s="44" t="s">
        <v>475</v>
      </c>
      <c r="E142" s="76" t="s">
        <v>475</v>
      </c>
    </row>
    <row r="143" spans="1:5">
      <c r="A143" s="95" t="s">
        <v>180</v>
      </c>
      <c r="B143" s="46">
        <v>22.19</v>
      </c>
      <c r="C143" s="46">
        <v>2.81</v>
      </c>
      <c r="D143" s="44" t="s">
        <v>475</v>
      </c>
      <c r="E143" s="76" t="s">
        <v>264</v>
      </c>
    </row>
    <row r="144" spans="1:5">
      <c r="A144" s="95" t="s">
        <v>431</v>
      </c>
      <c r="B144" s="46">
        <v>28.53</v>
      </c>
      <c r="C144" s="46">
        <v>4.78</v>
      </c>
      <c r="D144" s="44" t="s">
        <v>475</v>
      </c>
      <c r="E144" s="76" t="s">
        <v>264</v>
      </c>
    </row>
    <row r="145" spans="1:7">
      <c r="A145" s="96" t="s">
        <v>181</v>
      </c>
      <c r="B145" s="52">
        <v>12.98</v>
      </c>
      <c r="C145" s="52">
        <v>1.92</v>
      </c>
      <c r="D145" s="45" t="s">
        <v>475</v>
      </c>
      <c r="E145" s="108" t="s">
        <v>264</v>
      </c>
    </row>
    <row r="146" spans="1:7">
      <c r="B146" s="58"/>
      <c r="C146" s="58"/>
      <c r="D146" s="58"/>
      <c r="E146" s="58"/>
    </row>
    <row r="147" spans="1:7">
      <c r="A147" s="3" t="s">
        <v>547</v>
      </c>
      <c r="B147" s="109"/>
      <c r="C147" s="109"/>
      <c r="D147" s="109"/>
      <c r="E147" s="109"/>
    </row>
    <row r="148" spans="1:7">
      <c r="A148" s="4"/>
      <c r="B148" s="471" t="s">
        <v>27</v>
      </c>
      <c r="C148" s="472"/>
      <c r="D148" s="472"/>
      <c r="E148" s="473"/>
    </row>
    <row r="149" spans="1:7" ht="51.95" customHeight="1">
      <c r="A149" s="4" t="s">
        <v>345</v>
      </c>
      <c r="B149" s="441" t="s">
        <v>509</v>
      </c>
      <c r="C149" s="442"/>
      <c r="D149" s="442"/>
      <c r="E149" s="443"/>
      <c r="F149" s="3"/>
      <c r="G149" s="3"/>
    </row>
    <row r="150" spans="1:7">
      <c r="A150" s="4" t="s">
        <v>379</v>
      </c>
      <c r="B150" s="110" t="s">
        <v>166</v>
      </c>
      <c r="C150" s="468" t="s">
        <v>26</v>
      </c>
      <c r="D150" s="469"/>
      <c r="E150" s="470"/>
    </row>
    <row r="151" spans="1:7">
      <c r="A151" s="94" t="s">
        <v>167</v>
      </c>
      <c r="B151" s="42">
        <v>45</v>
      </c>
      <c r="C151" s="42">
        <v>4.2</v>
      </c>
      <c r="D151" s="43" t="s">
        <v>475</v>
      </c>
      <c r="E151" s="107" t="s">
        <v>475</v>
      </c>
    </row>
    <row r="152" spans="1:7">
      <c r="A152" s="95" t="s">
        <v>168</v>
      </c>
      <c r="B152" s="46">
        <v>7.69</v>
      </c>
      <c r="C152" s="46">
        <v>2.0099999999999998</v>
      </c>
      <c r="D152" s="44" t="s">
        <v>258</v>
      </c>
      <c r="E152" s="76" t="s">
        <v>475</v>
      </c>
    </row>
    <row r="153" spans="1:7">
      <c r="A153" s="95" t="s">
        <v>169</v>
      </c>
      <c r="B153" s="46">
        <v>16.32</v>
      </c>
      <c r="C153" s="46">
        <v>3.68</v>
      </c>
      <c r="D153" s="44" t="s">
        <v>258</v>
      </c>
      <c r="E153" s="76" t="s">
        <v>475</v>
      </c>
    </row>
    <row r="154" spans="1:7">
      <c r="A154" s="95" t="s">
        <v>170</v>
      </c>
      <c r="B154" s="46">
        <v>20.12</v>
      </c>
      <c r="C154" s="46">
        <v>3.89</v>
      </c>
      <c r="D154" s="44" t="s">
        <v>258</v>
      </c>
      <c r="E154" s="76" t="s">
        <v>475</v>
      </c>
    </row>
    <row r="155" spans="1:7">
      <c r="A155" s="95" t="s">
        <v>171</v>
      </c>
      <c r="B155" s="46">
        <v>12.39</v>
      </c>
      <c r="C155" s="46">
        <v>3.3</v>
      </c>
      <c r="D155" s="44" t="s">
        <v>258</v>
      </c>
      <c r="E155" s="76" t="s">
        <v>475</v>
      </c>
    </row>
    <row r="156" spans="1:7">
      <c r="A156" s="95" t="s">
        <v>524</v>
      </c>
      <c r="B156" s="46" t="s">
        <v>262</v>
      </c>
      <c r="C156" s="46" t="s">
        <v>262</v>
      </c>
      <c r="D156" s="44" t="s">
        <v>475</v>
      </c>
      <c r="E156" s="76" t="s">
        <v>475</v>
      </c>
    </row>
    <row r="157" spans="1:7">
      <c r="A157" s="95" t="s">
        <v>172</v>
      </c>
      <c r="B157" s="46">
        <v>8.66</v>
      </c>
      <c r="C157" s="46">
        <v>2</v>
      </c>
      <c r="D157" s="44" t="s">
        <v>258</v>
      </c>
      <c r="E157" s="76" t="s">
        <v>475</v>
      </c>
    </row>
    <row r="158" spans="1:7">
      <c r="A158" s="95" t="s">
        <v>525</v>
      </c>
      <c r="B158" s="46">
        <v>4.26</v>
      </c>
      <c r="C158" s="46">
        <v>1.97</v>
      </c>
      <c r="D158" s="44" t="s">
        <v>258</v>
      </c>
      <c r="E158" s="76" t="s">
        <v>475</v>
      </c>
    </row>
    <row r="159" spans="1:7">
      <c r="A159" s="95" t="s">
        <v>173</v>
      </c>
      <c r="B159" s="46">
        <v>19.579999999999998</v>
      </c>
      <c r="C159" s="46">
        <v>3.33</v>
      </c>
      <c r="D159" s="44" t="s">
        <v>475</v>
      </c>
      <c r="E159" s="76" t="s">
        <v>264</v>
      </c>
    </row>
    <row r="160" spans="1:7">
      <c r="A160" s="95" t="s">
        <v>174</v>
      </c>
      <c r="B160" s="46">
        <v>14.21</v>
      </c>
      <c r="C160" s="46">
        <v>2.82</v>
      </c>
      <c r="D160" s="44" t="s">
        <v>258</v>
      </c>
      <c r="E160" s="76" t="s">
        <v>264</v>
      </c>
    </row>
    <row r="161" spans="1:5">
      <c r="A161" s="95" t="s">
        <v>175</v>
      </c>
      <c r="B161" s="46">
        <v>22.44</v>
      </c>
      <c r="C161" s="46">
        <v>3.48</v>
      </c>
      <c r="D161" s="44" t="s">
        <v>475</v>
      </c>
      <c r="E161" s="76" t="s">
        <v>264</v>
      </c>
    </row>
    <row r="162" spans="1:5">
      <c r="A162" s="78" t="s">
        <v>176</v>
      </c>
      <c r="B162" s="46">
        <v>14.44</v>
      </c>
      <c r="C162" s="46">
        <v>2.74</v>
      </c>
      <c r="D162" s="44" t="s">
        <v>258</v>
      </c>
      <c r="E162" s="76" t="s">
        <v>264</v>
      </c>
    </row>
    <row r="163" spans="1:5">
      <c r="A163" s="78" t="s">
        <v>177</v>
      </c>
      <c r="B163" s="46">
        <v>9.5299999999999994</v>
      </c>
      <c r="C163" s="46">
        <v>2.88</v>
      </c>
      <c r="D163" s="44" t="s">
        <v>258</v>
      </c>
      <c r="E163" s="76" t="s">
        <v>264</v>
      </c>
    </row>
    <row r="164" spans="1:5">
      <c r="A164" s="78" t="s">
        <v>178</v>
      </c>
      <c r="B164" s="46">
        <v>12.66</v>
      </c>
      <c r="C164" s="46">
        <v>3.39</v>
      </c>
      <c r="D164" s="44" t="s">
        <v>258</v>
      </c>
      <c r="E164" s="76" t="s">
        <v>475</v>
      </c>
    </row>
    <row r="165" spans="1:5">
      <c r="A165" s="78" t="s">
        <v>179</v>
      </c>
      <c r="B165" s="46">
        <v>6.47</v>
      </c>
      <c r="C165" s="46">
        <v>2.37</v>
      </c>
      <c r="D165" s="44" t="s">
        <v>258</v>
      </c>
      <c r="E165" s="76" t="s">
        <v>264</v>
      </c>
    </row>
    <row r="166" spans="1:5">
      <c r="A166" s="95" t="s">
        <v>180</v>
      </c>
      <c r="B166" s="46">
        <v>5.6</v>
      </c>
      <c r="C166" s="46">
        <v>1.8</v>
      </c>
      <c r="D166" s="44" t="s">
        <v>258</v>
      </c>
      <c r="E166" s="76" t="s">
        <v>264</v>
      </c>
    </row>
    <row r="167" spans="1:5">
      <c r="A167" s="95" t="s">
        <v>431</v>
      </c>
      <c r="B167" s="46">
        <v>5.84</v>
      </c>
      <c r="C167" s="46">
        <v>2.56</v>
      </c>
      <c r="D167" s="44" t="s">
        <v>258</v>
      </c>
      <c r="E167" s="76" t="s">
        <v>264</v>
      </c>
    </row>
    <row r="168" spans="1:5">
      <c r="A168" s="96" t="s">
        <v>181</v>
      </c>
      <c r="B168" s="52">
        <v>5.0999999999999996</v>
      </c>
      <c r="C168" s="52">
        <v>2.2400000000000002</v>
      </c>
      <c r="D168" s="45" t="s">
        <v>258</v>
      </c>
      <c r="E168" s="108" t="s">
        <v>475</v>
      </c>
    </row>
    <row r="169" spans="1:5">
      <c r="B169" s="58"/>
      <c r="C169" s="58"/>
      <c r="D169" s="58"/>
      <c r="E169" s="58"/>
    </row>
    <row r="170" spans="1:5">
      <c r="A170" s="3" t="s">
        <v>548</v>
      </c>
      <c r="B170" s="109"/>
      <c r="C170" s="109"/>
      <c r="D170" s="109"/>
      <c r="E170" s="109"/>
    </row>
    <row r="171" spans="1:5">
      <c r="B171" s="471" t="s">
        <v>27</v>
      </c>
      <c r="C171" s="472"/>
      <c r="D171" s="472"/>
      <c r="E171" s="473"/>
    </row>
    <row r="172" spans="1:5" ht="51.95" customHeight="1">
      <c r="A172" s="4" t="s">
        <v>183</v>
      </c>
      <c r="B172" s="441" t="s">
        <v>509</v>
      </c>
      <c r="C172" s="442"/>
      <c r="D172" s="442"/>
      <c r="E172" s="443"/>
    </row>
    <row r="173" spans="1:5">
      <c r="A173" s="4" t="s">
        <v>379</v>
      </c>
      <c r="B173" s="110" t="s">
        <v>166</v>
      </c>
      <c r="C173" s="468" t="s">
        <v>26</v>
      </c>
      <c r="D173" s="469"/>
      <c r="E173" s="470"/>
    </row>
    <row r="174" spans="1:5">
      <c r="A174" s="94" t="s">
        <v>167</v>
      </c>
      <c r="B174" s="42">
        <v>46.33</v>
      </c>
      <c r="C174" s="42">
        <v>7.89</v>
      </c>
      <c r="D174" s="43" t="s">
        <v>258</v>
      </c>
      <c r="E174" s="107" t="s">
        <v>475</v>
      </c>
    </row>
    <row r="175" spans="1:5">
      <c r="A175" s="95" t="s">
        <v>168</v>
      </c>
      <c r="B175" s="46" t="s">
        <v>262</v>
      </c>
      <c r="C175" s="46" t="s">
        <v>262</v>
      </c>
      <c r="D175" s="44" t="s">
        <v>475</v>
      </c>
      <c r="E175" s="76" t="s">
        <v>475</v>
      </c>
    </row>
    <row r="176" spans="1:5">
      <c r="A176" s="95" t="s">
        <v>169</v>
      </c>
      <c r="B176" s="46">
        <v>21.1</v>
      </c>
      <c r="C176" s="46">
        <v>8.0299999999999994</v>
      </c>
      <c r="D176" s="44" t="s">
        <v>258</v>
      </c>
      <c r="E176" s="76" t="s">
        <v>475</v>
      </c>
    </row>
    <row r="177" spans="1:5">
      <c r="A177" s="95" t="s">
        <v>170</v>
      </c>
      <c r="B177" s="46">
        <v>24.84</v>
      </c>
      <c r="C177" s="46">
        <v>6.93</v>
      </c>
      <c r="D177" s="44" t="s">
        <v>258</v>
      </c>
      <c r="E177" s="76" t="s">
        <v>475</v>
      </c>
    </row>
    <row r="178" spans="1:5">
      <c r="A178" s="95" t="s">
        <v>171</v>
      </c>
      <c r="B178" s="46" t="s">
        <v>262</v>
      </c>
      <c r="C178" s="46" t="s">
        <v>262</v>
      </c>
      <c r="D178" s="44" t="s">
        <v>475</v>
      </c>
      <c r="E178" s="76" t="s">
        <v>475</v>
      </c>
    </row>
    <row r="179" spans="1:5">
      <c r="A179" s="95" t="s">
        <v>524</v>
      </c>
      <c r="B179" s="46" t="s">
        <v>262</v>
      </c>
      <c r="C179" s="46" t="s">
        <v>262</v>
      </c>
      <c r="D179" s="44" t="s">
        <v>475</v>
      </c>
      <c r="E179" s="76" t="s">
        <v>475</v>
      </c>
    </row>
    <row r="180" spans="1:5">
      <c r="A180" s="95" t="s">
        <v>172</v>
      </c>
      <c r="B180" s="46">
        <v>8.02</v>
      </c>
      <c r="C180" s="46">
        <v>3.56</v>
      </c>
      <c r="D180" s="44" t="s">
        <v>258</v>
      </c>
      <c r="E180" s="76" t="s">
        <v>475</v>
      </c>
    </row>
    <row r="181" spans="1:5">
      <c r="A181" s="95" t="s">
        <v>525</v>
      </c>
      <c r="B181" s="46" t="s">
        <v>262</v>
      </c>
      <c r="C181" s="46" t="s">
        <v>262</v>
      </c>
      <c r="D181" s="44" t="s">
        <v>475</v>
      </c>
      <c r="E181" s="76" t="s">
        <v>475</v>
      </c>
    </row>
    <row r="182" spans="1:5">
      <c r="A182" s="95" t="s">
        <v>173</v>
      </c>
      <c r="B182" s="46">
        <v>18.71</v>
      </c>
      <c r="C182" s="46">
        <v>6.2</v>
      </c>
      <c r="D182" s="44" t="s">
        <v>258</v>
      </c>
      <c r="E182" s="76" t="s">
        <v>264</v>
      </c>
    </row>
    <row r="183" spans="1:5">
      <c r="A183" s="95" t="s">
        <v>174</v>
      </c>
      <c r="B183" s="46" t="s">
        <v>262</v>
      </c>
      <c r="C183" s="46" t="s">
        <v>262</v>
      </c>
      <c r="D183" s="44" t="s">
        <v>475</v>
      </c>
      <c r="E183" s="76" t="s">
        <v>475</v>
      </c>
    </row>
    <row r="184" spans="1:5">
      <c r="A184" s="95" t="s">
        <v>175</v>
      </c>
      <c r="B184" s="46">
        <v>17.86</v>
      </c>
      <c r="C184" s="46">
        <v>4.7699999999999996</v>
      </c>
      <c r="D184" s="44" t="s">
        <v>258</v>
      </c>
      <c r="E184" s="76" t="s">
        <v>475</v>
      </c>
    </row>
    <row r="185" spans="1:5">
      <c r="A185" s="78" t="s">
        <v>176</v>
      </c>
      <c r="B185" s="46">
        <v>15.85</v>
      </c>
      <c r="C185" s="46">
        <v>5.0599999999999996</v>
      </c>
      <c r="D185" s="44" t="s">
        <v>258</v>
      </c>
      <c r="E185" s="76" t="s">
        <v>264</v>
      </c>
    </row>
    <row r="186" spans="1:5">
      <c r="A186" s="78" t="s">
        <v>177</v>
      </c>
      <c r="B186" s="46">
        <v>5.74</v>
      </c>
      <c r="C186" s="46">
        <v>2.76</v>
      </c>
      <c r="D186" s="44" t="s">
        <v>258</v>
      </c>
      <c r="E186" s="76" t="s">
        <v>475</v>
      </c>
    </row>
    <row r="187" spans="1:5">
      <c r="A187" s="78" t="s">
        <v>178</v>
      </c>
      <c r="B187" s="46">
        <v>10.28</v>
      </c>
      <c r="C187" s="46">
        <v>4.7</v>
      </c>
      <c r="D187" s="44" t="s">
        <v>258</v>
      </c>
      <c r="E187" s="76" t="s">
        <v>475</v>
      </c>
    </row>
    <row r="188" spans="1:5">
      <c r="A188" s="78" t="s">
        <v>179</v>
      </c>
      <c r="B188" s="46" t="s">
        <v>262</v>
      </c>
      <c r="C188" s="46" t="s">
        <v>262</v>
      </c>
      <c r="D188" s="44" t="s">
        <v>475</v>
      </c>
      <c r="E188" s="76" t="s">
        <v>475</v>
      </c>
    </row>
    <row r="189" spans="1:5">
      <c r="A189" s="95" t="s">
        <v>180</v>
      </c>
      <c r="B189" s="46">
        <v>7.32</v>
      </c>
      <c r="C189" s="46">
        <v>3.35</v>
      </c>
      <c r="D189" s="44" t="s">
        <v>258</v>
      </c>
      <c r="E189" s="76" t="s">
        <v>475</v>
      </c>
    </row>
    <row r="190" spans="1:5">
      <c r="A190" s="95" t="s">
        <v>431</v>
      </c>
      <c r="B190" s="46" t="s">
        <v>262</v>
      </c>
      <c r="C190" s="46" t="s">
        <v>262</v>
      </c>
      <c r="D190" s="44" t="s">
        <v>475</v>
      </c>
      <c r="E190" s="76" t="s">
        <v>475</v>
      </c>
    </row>
    <row r="191" spans="1:5">
      <c r="A191" s="96" t="s">
        <v>181</v>
      </c>
      <c r="B191" s="52" t="s">
        <v>262</v>
      </c>
      <c r="C191" s="52" t="s">
        <v>262</v>
      </c>
      <c r="D191" s="45" t="s">
        <v>475</v>
      </c>
      <c r="E191" s="108" t="s">
        <v>475</v>
      </c>
    </row>
    <row r="192" spans="1:5">
      <c r="B192" s="58"/>
      <c r="C192" s="58"/>
      <c r="D192" s="58"/>
      <c r="E192" s="58"/>
    </row>
    <row r="193" spans="1:5">
      <c r="A193" s="3" t="s">
        <v>549</v>
      </c>
      <c r="B193" s="109"/>
      <c r="C193" s="109"/>
      <c r="D193" s="109"/>
      <c r="E193" s="109"/>
    </row>
    <row r="194" spans="1:5">
      <c r="B194" s="471" t="s">
        <v>27</v>
      </c>
      <c r="C194" s="472"/>
      <c r="D194" s="472"/>
      <c r="E194" s="473"/>
    </row>
    <row r="195" spans="1:5" ht="51.95" customHeight="1">
      <c r="A195" s="4" t="s">
        <v>20</v>
      </c>
      <c r="B195" s="441" t="s">
        <v>509</v>
      </c>
      <c r="C195" s="442"/>
      <c r="D195" s="442"/>
      <c r="E195" s="443"/>
    </row>
    <row r="196" spans="1:5">
      <c r="A196" s="4" t="s">
        <v>379</v>
      </c>
      <c r="B196" s="110" t="s">
        <v>166</v>
      </c>
      <c r="C196" s="468" t="s">
        <v>26</v>
      </c>
      <c r="D196" s="469"/>
      <c r="E196" s="470"/>
    </row>
    <row r="197" spans="1:5">
      <c r="A197" s="94" t="s">
        <v>167</v>
      </c>
      <c r="B197" s="42">
        <v>33.56</v>
      </c>
      <c r="C197" s="42">
        <v>6.62</v>
      </c>
      <c r="D197" s="43" t="s">
        <v>258</v>
      </c>
      <c r="E197" s="107" t="s">
        <v>264</v>
      </c>
    </row>
    <row r="198" spans="1:5">
      <c r="A198" s="95" t="s">
        <v>168</v>
      </c>
      <c r="B198" s="46" t="s">
        <v>262</v>
      </c>
      <c r="C198" s="46" t="s">
        <v>262</v>
      </c>
      <c r="D198" s="44" t="s">
        <v>475</v>
      </c>
      <c r="E198" s="76" t="s">
        <v>475</v>
      </c>
    </row>
    <row r="199" spans="1:5">
      <c r="A199" s="95" t="s">
        <v>169</v>
      </c>
      <c r="B199" s="46">
        <v>5.47</v>
      </c>
      <c r="C199" s="46">
        <v>2.0499999999999998</v>
      </c>
      <c r="D199" s="44" t="s">
        <v>258</v>
      </c>
      <c r="E199" s="76" t="s">
        <v>264</v>
      </c>
    </row>
    <row r="200" spans="1:5">
      <c r="A200" s="95" t="s">
        <v>170</v>
      </c>
      <c r="B200" s="46">
        <v>12.51</v>
      </c>
      <c r="C200" s="46">
        <v>4.3</v>
      </c>
      <c r="D200" s="44" t="s">
        <v>258</v>
      </c>
      <c r="E200" s="76" t="s">
        <v>264</v>
      </c>
    </row>
    <row r="201" spans="1:5">
      <c r="A201" s="95" t="s">
        <v>171</v>
      </c>
      <c r="B201" s="46">
        <v>9.36</v>
      </c>
      <c r="C201" s="46">
        <v>3.76</v>
      </c>
      <c r="D201" s="44" t="s">
        <v>258</v>
      </c>
      <c r="E201" s="76" t="s">
        <v>475</v>
      </c>
    </row>
    <row r="202" spans="1:5">
      <c r="A202" s="95" t="s">
        <v>524</v>
      </c>
      <c r="B202" s="46" t="s">
        <v>262</v>
      </c>
      <c r="C202" s="46" t="s">
        <v>262</v>
      </c>
      <c r="D202" s="44" t="s">
        <v>475</v>
      </c>
      <c r="E202" s="76" t="s">
        <v>475</v>
      </c>
    </row>
    <row r="203" spans="1:5">
      <c r="A203" s="95" t="s">
        <v>172</v>
      </c>
      <c r="B203" s="46">
        <v>5.41</v>
      </c>
      <c r="C203" s="46">
        <v>2.71</v>
      </c>
      <c r="D203" s="44" t="s">
        <v>258</v>
      </c>
      <c r="E203" s="76" t="s">
        <v>475</v>
      </c>
    </row>
    <row r="204" spans="1:5">
      <c r="A204" s="95" t="s">
        <v>525</v>
      </c>
      <c r="B204" s="46" t="s">
        <v>262</v>
      </c>
      <c r="C204" s="46" t="s">
        <v>262</v>
      </c>
      <c r="D204" s="44" t="s">
        <v>475</v>
      </c>
      <c r="E204" s="76" t="s">
        <v>475</v>
      </c>
    </row>
    <row r="205" spans="1:5">
      <c r="A205" s="95" t="s">
        <v>173</v>
      </c>
      <c r="B205" s="46">
        <v>19.760000000000002</v>
      </c>
      <c r="C205" s="46">
        <v>5.36</v>
      </c>
      <c r="D205" s="44" t="s">
        <v>258</v>
      </c>
      <c r="E205" s="76" t="s">
        <v>264</v>
      </c>
    </row>
    <row r="206" spans="1:5">
      <c r="A206" s="95" t="s">
        <v>174</v>
      </c>
      <c r="B206" s="46">
        <v>12.93</v>
      </c>
      <c r="C206" s="46">
        <v>4.46</v>
      </c>
      <c r="D206" s="44" t="s">
        <v>258</v>
      </c>
      <c r="E206" s="76" t="s">
        <v>264</v>
      </c>
    </row>
    <row r="207" spans="1:5">
      <c r="A207" s="95" t="s">
        <v>175</v>
      </c>
      <c r="B207" s="46">
        <v>24.39</v>
      </c>
      <c r="C207" s="46">
        <v>7.07</v>
      </c>
      <c r="D207" s="44" t="s">
        <v>258</v>
      </c>
      <c r="E207" s="76" t="s">
        <v>264</v>
      </c>
    </row>
    <row r="208" spans="1:5">
      <c r="A208" s="78" t="s">
        <v>176</v>
      </c>
      <c r="B208" s="46">
        <v>14.92</v>
      </c>
      <c r="C208" s="46">
        <v>5.44</v>
      </c>
      <c r="D208" s="44" t="s">
        <v>258</v>
      </c>
      <c r="E208" s="76" t="s">
        <v>264</v>
      </c>
    </row>
    <row r="209" spans="1:5">
      <c r="A209" s="78" t="s">
        <v>177</v>
      </c>
      <c r="B209" s="46" t="s">
        <v>262</v>
      </c>
      <c r="C209" s="46" t="s">
        <v>262</v>
      </c>
      <c r="D209" s="44" t="s">
        <v>475</v>
      </c>
      <c r="E209" s="76" t="s">
        <v>475</v>
      </c>
    </row>
    <row r="210" spans="1:5">
      <c r="A210" s="78" t="s">
        <v>178</v>
      </c>
      <c r="B210" s="46" t="s">
        <v>262</v>
      </c>
      <c r="C210" s="46" t="s">
        <v>262</v>
      </c>
      <c r="D210" s="44" t="s">
        <v>475</v>
      </c>
      <c r="E210" s="76" t="s">
        <v>475</v>
      </c>
    </row>
    <row r="211" spans="1:5">
      <c r="A211" s="78" t="s">
        <v>179</v>
      </c>
      <c r="B211" s="46">
        <v>11.28</v>
      </c>
      <c r="C211" s="46">
        <v>5.3</v>
      </c>
      <c r="D211" s="44" t="s">
        <v>258</v>
      </c>
      <c r="E211" s="76" t="s">
        <v>264</v>
      </c>
    </row>
    <row r="212" spans="1:5">
      <c r="A212" s="95" t="s">
        <v>180</v>
      </c>
      <c r="B212" s="46" t="s">
        <v>262</v>
      </c>
      <c r="C212" s="46" t="s">
        <v>262</v>
      </c>
      <c r="D212" s="44" t="s">
        <v>475</v>
      </c>
      <c r="E212" s="76" t="s">
        <v>475</v>
      </c>
    </row>
    <row r="213" spans="1:5">
      <c r="A213" s="95" t="s">
        <v>431</v>
      </c>
      <c r="B213" s="46" t="s">
        <v>262</v>
      </c>
      <c r="C213" s="46" t="s">
        <v>262</v>
      </c>
      <c r="D213" s="44" t="s">
        <v>475</v>
      </c>
      <c r="E213" s="76" t="s">
        <v>475</v>
      </c>
    </row>
    <row r="214" spans="1:5">
      <c r="A214" s="96" t="s">
        <v>181</v>
      </c>
      <c r="B214" s="52" t="s">
        <v>262</v>
      </c>
      <c r="C214" s="52" t="s">
        <v>262</v>
      </c>
      <c r="D214" s="45" t="s">
        <v>475</v>
      </c>
      <c r="E214" s="108" t="s">
        <v>475</v>
      </c>
    </row>
    <row r="215" spans="1:5">
      <c r="B215" s="58"/>
      <c r="C215" s="58"/>
      <c r="D215" s="58"/>
      <c r="E215" s="58"/>
    </row>
    <row r="216" spans="1:5">
      <c r="A216" s="3" t="s">
        <v>550</v>
      </c>
      <c r="B216" s="109"/>
      <c r="C216" s="109"/>
      <c r="D216" s="109"/>
      <c r="E216" s="109"/>
    </row>
    <row r="217" spans="1:5">
      <c r="B217" s="471" t="s">
        <v>27</v>
      </c>
      <c r="C217" s="472"/>
      <c r="D217" s="472"/>
      <c r="E217" s="473"/>
    </row>
    <row r="218" spans="1:5" ht="51.95" customHeight="1">
      <c r="A218" s="4" t="s">
        <v>21</v>
      </c>
      <c r="B218" s="441" t="s">
        <v>509</v>
      </c>
      <c r="C218" s="442"/>
      <c r="D218" s="442"/>
      <c r="E218" s="443"/>
    </row>
    <row r="219" spans="1:5">
      <c r="A219" s="4" t="s">
        <v>379</v>
      </c>
      <c r="B219" s="110" t="s">
        <v>166</v>
      </c>
      <c r="C219" s="468" t="s">
        <v>26</v>
      </c>
      <c r="D219" s="469"/>
      <c r="E219" s="470"/>
    </row>
    <row r="220" spans="1:5">
      <c r="A220" s="94" t="s">
        <v>167</v>
      </c>
      <c r="B220" s="42">
        <v>54.82</v>
      </c>
      <c r="C220" s="42">
        <v>6.58</v>
      </c>
      <c r="D220" s="43" t="s">
        <v>258</v>
      </c>
      <c r="E220" s="107" t="s">
        <v>264</v>
      </c>
    </row>
    <row r="221" spans="1:5">
      <c r="A221" s="95" t="s">
        <v>168</v>
      </c>
      <c r="B221" s="46">
        <v>12.62</v>
      </c>
      <c r="C221" s="46">
        <v>4.43</v>
      </c>
      <c r="D221" s="44" t="s">
        <v>258</v>
      </c>
      <c r="E221" s="76" t="s">
        <v>264</v>
      </c>
    </row>
    <row r="222" spans="1:5">
      <c r="A222" s="95" t="s">
        <v>169</v>
      </c>
      <c r="B222" s="46">
        <v>21.6</v>
      </c>
      <c r="C222" s="46">
        <v>5.45</v>
      </c>
      <c r="D222" s="44" t="s">
        <v>258</v>
      </c>
      <c r="E222" s="76" t="s">
        <v>264</v>
      </c>
    </row>
    <row r="223" spans="1:5">
      <c r="A223" s="95" t="s">
        <v>170</v>
      </c>
      <c r="B223" s="46">
        <v>22.24</v>
      </c>
      <c r="C223" s="46">
        <v>4.8600000000000003</v>
      </c>
      <c r="D223" s="44" t="s">
        <v>258</v>
      </c>
      <c r="E223" s="76" t="s">
        <v>475</v>
      </c>
    </row>
    <row r="224" spans="1:5">
      <c r="A224" s="95" t="s">
        <v>171</v>
      </c>
      <c r="B224" s="46">
        <v>13.09</v>
      </c>
      <c r="C224" s="46">
        <v>4.6500000000000004</v>
      </c>
      <c r="D224" s="44" t="s">
        <v>258</v>
      </c>
      <c r="E224" s="76" t="s">
        <v>475</v>
      </c>
    </row>
    <row r="225" spans="1:16">
      <c r="A225" s="95" t="s">
        <v>524</v>
      </c>
      <c r="B225" s="234" t="s">
        <v>262</v>
      </c>
      <c r="C225" s="234" t="s">
        <v>262</v>
      </c>
      <c r="D225" s="237" t="s">
        <v>475</v>
      </c>
      <c r="E225" s="236" t="s">
        <v>475</v>
      </c>
      <c r="F225" s="244"/>
    </row>
    <row r="226" spans="1:16">
      <c r="A226" s="95" t="s">
        <v>172</v>
      </c>
      <c r="B226" s="46">
        <v>12.63</v>
      </c>
      <c r="C226" s="46">
        <v>3.79</v>
      </c>
      <c r="D226" s="44" t="s">
        <v>258</v>
      </c>
      <c r="E226" s="76" t="s">
        <v>264</v>
      </c>
    </row>
    <row r="227" spans="1:16">
      <c r="A227" s="95" t="s">
        <v>525</v>
      </c>
      <c r="B227" s="46">
        <v>3.08</v>
      </c>
      <c r="C227" s="46">
        <v>1.63</v>
      </c>
      <c r="D227" s="44" t="s">
        <v>258</v>
      </c>
      <c r="E227" s="76" t="s">
        <v>475</v>
      </c>
    </row>
    <row r="228" spans="1:16">
      <c r="A228" s="95" t="s">
        <v>173</v>
      </c>
      <c r="B228" s="46">
        <v>20.41</v>
      </c>
      <c r="C228" s="46">
        <v>5.67</v>
      </c>
      <c r="D228" s="44" t="s">
        <v>258</v>
      </c>
      <c r="E228" s="76" t="s">
        <v>264</v>
      </c>
    </row>
    <row r="229" spans="1:16">
      <c r="A229" s="95" t="s">
        <v>174</v>
      </c>
      <c r="B229" s="46">
        <v>17.34</v>
      </c>
      <c r="C229" s="46">
        <v>5.05</v>
      </c>
      <c r="D229" s="44" t="s">
        <v>258</v>
      </c>
      <c r="E229" s="76" t="s">
        <v>264</v>
      </c>
    </row>
    <row r="230" spans="1:16">
      <c r="A230" s="95" t="s">
        <v>175</v>
      </c>
      <c r="B230" s="46">
        <v>25.81</v>
      </c>
      <c r="C230" s="46">
        <v>6.81</v>
      </c>
      <c r="D230" s="44" t="s">
        <v>258</v>
      </c>
      <c r="E230" s="76" t="s">
        <v>264</v>
      </c>
    </row>
    <row r="231" spans="1:16">
      <c r="A231" s="78" t="s">
        <v>176</v>
      </c>
      <c r="B231" s="46">
        <v>12.35</v>
      </c>
      <c r="C231" s="46">
        <v>4.13</v>
      </c>
      <c r="D231" s="44" t="s">
        <v>258</v>
      </c>
      <c r="E231" s="76" t="s">
        <v>264</v>
      </c>
    </row>
    <row r="232" spans="1:16">
      <c r="A232" s="78" t="s">
        <v>177</v>
      </c>
      <c r="B232" s="46">
        <v>8.57</v>
      </c>
      <c r="C232" s="46">
        <v>3.68</v>
      </c>
      <c r="D232" s="44" t="s">
        <v>258</v>
      </c>
      <c r="E232" s="76" t="s">
        <v>475</v>
      </c>
    </row>
    <row r="233" spans="1:16">
      <c r="A233" s="78" t="s">
        <v>178</v>
      </c>
      <c r="B233" s="46">
        <v>17.78</v>
      </c>
      <c r="C233" s="46">
        <v>6.85</v>
      </c>
      <c r="D233" s="44" t="s">
        <v>258</v>
      </c>
      <c r="E233" s="76" t="s">
        <v>264</v>
      </c>
    </row>
    <row r="234" spans="1:16">
      <c r="A234" s="78" t="s">
        <v>179</v>
      </c>
      <c r="B234" s="46" t="s">
        <v>262</v>
      </c>
      <c r="C234" s="46" t="s">
        <v>262</v>
      </c>
      <c r="D234" s="44" t="s">
        <v>475</v>
      </c>
      <c r="E234" s="76" t="s">
        <v>475</v>
      </c>
    </row>
    <row r="235" spans="1:16">
      <c r="A235" s="95" t="s">
        <v>180</v>
      </c>
      <c r="B235" s="46" t="s">
        <v>262</v>
      </c>
      <c r="C235" s="46" t="s">
        <v>262</v>
      </c>
      <c r="D235" s="44" t="s">
        <v>475</v>
      </c>
      <c r="E235" s="76" t="s">
        <v>475</v>
      </c>
    </row>
    <row r="236" spans="1:16">
      <c r="A236" s="95" t="s">
        <v>431</v>
      </c>
      <c r="B236" s="46" t="s">
        <v>262</v>
      </c>
      <c r="C236" s="46" t="s">
        <v>262</v>
      </c>
      <c r="D236" s="44" t="s">
        <v>475</v>
      </c>
      <c r="E236" s="76" t="s">
        <v>475</v>
      </c>
    </row>
    <row r="237" spans="1:16">
      <c r="A237" s="96" t="s">
        <v>181</v>
      </c>
      <c r="B237" s="52">
        <v>4.0599999999999996</v>
      </c>
      <c r="C237" s="52">
        <v>2</v>
      </c>
      <c r="D237" s="45" t="s">
        <v>258</v>
      </c>
      <c r="E237" s="108" t="s">
        <v>264</v>
      </c>
      <c r="H237" s="289"/>
      <c r="I237" s="289"/>
      <c r="J237" s="289"/>
      <c r="K237" s="289"/>
      <c r="L237" s="289"/>
      <c r="M237" s="289"/>
      <c r="N237" s="289"/>
      <c r="O237" s="289"/>
      <c r="P237" s="289"/>
    </row>
    <row r="238" spans="1:16">
      <c r="B238" s="58"/>
      <c r="C238" s="58"/>
      <c r="D238" s="58"/>
      <c r="E238" s="58"/>
      <c r="H238" s="289"/>
      <c r="I238" s="289"/>
      <c r="J238" s="289"/>
      <c r="K238" s="289"/>
      <c r="L238" s="289"/>
      <c r="M238" s="289"/>
      <c r="N238" s="289"/>
      <c r="O238" s="289"/>
      <c r="P238" s="289"/>
    </row>
    <row r="239" spans="1:16">
      <c r="A239" s="3" t="s">
        <v>551</v>
      </c>
      <c r="B239" s="109"/>
      <c r="C239" s="109"/>
      <c r="D239" s="109"/>
      <c r="E239" s="109"/>
      <c r="H239" s="289"/>
      <c r="I239" s="289"/>
      <c r="J239" s="289"/>
      <c r="K239" s="289"/>
      <c r="L239" s="289"/>
      <c r="M239" s="289"/>
      <c r="N239" s="289"/>
      <c r="O239" s="289"/>
      <c r="P239" s="289"/>
    </row>
    <row r="240" spans="1:16">
      <c r="B240" s="471" t="s">
        <v>27</v>
      </c>
      <c r="C240" s="472"/>
      <c r="D240" s="472"/>
      <c r="E240" s="473"/>
      <c r="H240" s="289"/>
      <c r="I240" s="289"/>
      <c r="J240" s="289"/>
      <c r="K240" s="289"/>
      <c r="L240" s="289"/>
      <c r="M240" s="289"/>
      <c r="N240" s="289"/>
      <c r="O240" s="289"/>
      <c r="P240" s="289"/>
    </row>
    <row r="241" spans="1:16" ht="51.95" customHeight="1">
      <c r="A241" s="4" t="s">
        <v>184</v>
      </c>
      <c r="B241" s="441" t="s">
        <v>509</v>
      </c>
      <c r="C241" s="442"/>
      <c r="D241" s="442"/>
      <c r="E241" s="443"/>
      <c r="H241" s="289"/>
      <c r="I241" s="289"/>
      <c r="J241" s="289"/>
      <c r="K241" s="289"/>
      <c r="L241" s="289"/>
      <c r="M241" s="289"/>
      <c r="N241" s="289"/>
      <c r="O241" s="289"/>
      <c r="P241" s="289"/>
    </row>
    <row r="242" spans="1:16" ht="15" customHeight="1">
      <c r="A242" s="4" t="s">
        <v>379</v>
      </c>
      <c r="B242" s="110" t="s">
        <v>166</v>
      </c>
      <c r="C242" s="468" t="s">
        <v>26</v>
      </c>
      <c r="D242" s="469"/>
      <c r="E242" s="470"/>
      <c r="H242" s="289"/>
      <c r="I242" s="289"/>
      <c r="J242" s="289"/>
      <c r="K242" s="289"/>
      <c r="L242" s="289"/>
      <c r="M242" s="289"/>
      <c r="N242" s="289"/>
      <c r="O242" s="289"/>
      <c r="P242" s="289"/>
    </row>
    <row r="243" spans="1:16">
      <c r="A243" s="94" t="s">
        <v>167</v>
      </c>
      <c r="B243" s="42">
        <v>36.5</v>
      </c>
      <c r="C243" s="42">
        <v>7.6</v>
      </c>
      <c r="D243" s="43" t="s">
        <v>258</v>
      </c>
      <c r="E243" s="107" t="s">
        <v>475</v>
      </c>
      <c r="H243" s="289"/>
      <c r="I243" s="290"/>
      <c r="J243" s="185"/>
      <c r="K243" s="185"/>
      <c r="L243" s="289"/>
      <c r="M243" s="185"/>
      <c r="N243" s="185"/>
      <c r="O243" s="289"/>
      <c r="P243" s="289"/>
    </row>
    <row r="244" spans="1:16">
      <c r="A244" s="95" t="s">
        <v>168</v>
      </c>
      <c r="B244" s="46" t="s">
        <v>262</v>
      </c>
      <c r="C244" s="46" t="s">
        <v>262</v>
      </c>
      <c r="D244" s="44" t="s">
        <v>475</v>
      </c>
      <c r="E244" s="76" t="s">
        <v>475</v>
      </c>
      <c r="H244" s="289"/>
      <c r="I244" s="290"/>
      <c r="J244" s="185"/>
      <c r="K244" s="185"/>
      <c r="L244" s="289"/>
      <c r="M244" s="185"/>
      <c r="N244" s="185"/>
      <c r="O244" s="289"/>
      <c r="P244" s="289"/>
    </row>
    <row r="245" spans="1:16">
      <c r="A245" s="95" t="s">
        <v>169</v>
      </c>
      <c r="B245" s="46">
        <v>13.93</v>
      </c>
      <c r="C245" s="46">
        <v>5.82</v>
      </c>
      <c r="D245" s="44" t="s">
        <v>258</v>
      </c>
      <c r="E245" s="76" t="s">
        <v>475</v>
      </c>
      <c r="H245" s="289"/>
      <c r="I245" s="290"/>
      <c r="J245" s="185"/>
      <c r="K245" s="185"/>
      <c r="L245" s="289"/>
      <c r="M245" s="185"/>
      <c r="N245" s="185"/>
      <c r="O245" s="289"/>
      <c r="P245" s="289"/>
    </row>
    <row r="246" spans="1:16">
      <c r="A246" s="95" t="s">
        <v>170</v>
      </c>
      <c r="B246" s="46">
        <v>16.09</v>
      </c>
      <c r="C246" s="46">
        <v>5.9</v>
      </c>
      <c r="D246" s="44" t="s">
        <v>258</v>
      </c>
      <c r="E246" s="76" t="s">
        <v>475</v>
      </c>
      <c r="H246" s="289"/>
      <c r="I246" s="290"/>
      <c r="J246" s="185"/>
      <c r="K246" s="185"/>
      <c r="L246" s="289"/>
      <c r="M246" s="185"/>
      <c r="N246" s="185"/>
      <c r="O246" s="289"/>
      <c r="P246" s="289"/>
    </row>
    <row r="247" spans="1:16">
      <c r="A247" s="95" t="s">
        <v>171</v>
      </c>
      <c r="B247" s="46" t="s">
        <v>262</v>
      </c>
      <c r="C247" s="46" t="s">
        <v>262</v>
      </c>
      <c r="D247" s="44" t="s">
        <v>475</v>
      </c>
      <c r="E247" s="76" t="s">
        <v>475</v>
      </c>
      <c r="H247" s="289"/>
      <c r="I247" s="290"/>
      <c r="J247" s="185"/>
      <c r="K247" s="185"/>
      <c r="L247" s="289"/>
      <c r="M247" s="185"/>
      <c r="N247" s="185"/>
      <c r="O247" s="289"/>
      <c r="P247" s="289"/>
    </row>
    <row r="248" spans="1:16">
      <c r="A248" s="95" t="s">
        <v>524</v>
      </c>
      <c r="B248" s="46" t="s">
        <v>262</v>
      </c>
      <c r="C248" s="46" t="s">
        <v>262</v>
      </c>
      <c r="D248" s="44" t="s">
        <v>475</v>
      </c>
      <c r="E248" s="76" t="s">
        <v>475</v>
      </c>
      <c r="H248" s="289"/>
      <c r="I248" s="290"/>
      <c r="J248" s="185"/>
      <c r="K248" s="185"/>
      <c r="L248" s="289"/>
      <c r="M248" s="185"/>
      <c r="N248" s="185"/>
      <c r="O248" s="289"/>
      <c r="P248" s="289"/>
    </row>
    <row r="249" spans="1:16">
      <c r="A249" s="95" t="s">
        <v>172</v>
      </c>
      <c r="B249" s="46" t="s">
        <v>262</v>
      </c>
      <c r="C249" s="46" t="s">
        <v>262</v>
      </c>
      <c r="D249" s="44" t="s">
        <v>475</v>
      </c>
      <c r="E249" s="76" t="s">
        <v>475</v>
      </c>
      <c r="H249" s="289"/>
      <c r="I249" s="290"/>
      <c r="J249" s="185"/>
      <c r="K249" s="185"/>
      <c r="L249" s="289"/>
      <c r="M249" s="185"/>
      <c r="N249" s="185"/>
      <c r="O249" s="289"/>
      <c r="P249" s="289"/>
    </row>
    <row r="250" spans="1:16">
      <c r="A250" s="95" t="s">
        <v>525</v>
      </c>
      <c r="B250" s="46" t="s">
        <v>262</v>
      </c>
      <c r="C250" s="46" t="s">
        <v>262</v>
      </c>
      <c r="D250" s="44" t="s">
        <v>475</v>
      </c>
      <c r="E250" s="76" t="s">
        <v>475</v>
      </c>
      <c r="H250" s="289"/>
      <c r="I250" s="290"/>
      <c r="J250" s="185"/>
      <c r="K250" s="185"/>
      <c r="L250" s="289"/>
      <c r="M250" s="185"/>
      <c r="N250" s="185"/>
      <c r="O250" s="289"/>
      <c r="P250" s="289"/>
    </row>
    <row r="251" spans="1:16">
      <c r="A251" s="95" t="s">
        <v>173</v>
      </c>
      <c r="B251" s="46">
        <v>38.29</v>
      </c>
      <c r="C251" s="46">
        <v>7.89</v>
      </c>
      <c r="D251" s="44" t="s">
        <v>258</v>
      </c>
      <c r="E251" s="76" t="s">
        <v>475</v>
      </c>
      <c r="H251" s="289"/>
      <c r="I251" s="290"/>
      <c r="J251" s="185"/>
      <c r="K251" s="185"/>
      <c r="L251" s="289"/>
      <c r="M251" s="185"/>
      <c r="N251" s="185"/>
      <c r="O251" s="289"/>
      <c r="P251" s="289"/>
    </row>
    <row r="252" spans="1:16">
      <c r="A252" s="95" t="s">
        <v>174</v>
      </c>
      <c r="B252" s="46">
        <v>23.62</v>
      </c>
      <c r="C252" s="46">
        <v>5.99</v>
      </c>
      <c r="D252" s="44" t="s">
        <v>258</v>
      </c>
      <c r="E252" s="76" t="s">
        <v>475</v>
      </c>
      <c r="H252" s="289"/>
      <c r="I252" s="290"/>
      <c r="J252" s="185"/>
      <c r="K252" s="185"/>
      <c r="L252" s="289"/>
      <c r="M252" s="185"/>
      <c r="N252" s="185"/>
      <c r="O252" s="289"/>
      <c r="P252" s="289"/>
    </row>
    <row r="253" spans="1:16">
      <c r="A253" s="95" t="s">
        <v>175</v>
      </c>
      <c r="B253" s="46">
        <v>28.89</v>
      </c>
      <c r="C253" s="46">
        <v>7</v>
      </c>
      <c r="D253" s="44" t="s">
        <v>258</v>
      </c>
      <c r="E253" s="76" t="s">
        <v>475</v>
      </c>
      <c r="H253" s="289"/>
      <c r="I253" s="290"/>
      <c r="J253" s="185"/>
      <c r="K253" s="185"/>
      <c r="L253" s="289"/>
      <c r="M253" s="185"/>
      <c r="N253" s="185"/>
      <c r="O253" s="289"/>
      <c r="P253" s="289"/>
    </row>
    <row r="254" spans="1:16">
      <c r="A254" s="78" t="s">
        <v>176</v>
      </c>
      <c r="B254" s="46">
        <v>22.2</v>
      </c>
      <c r="C254" s="46">
        <v>6.5</v>
      </c>
      <c r="D254" s="44" t="s">
        <v>258</v>
      </c>
      <c r="E254" s="76" t="s">
        <v>475</v>
      </c>
      <c r="H254" s="289"/>
      <c r="I254" s="291"/>
      <c r="J254" s="185"/>
      <c r="K254" s="185"/>
      <c r="L254" s="289"/>
      <c r="M254" s="185"/>
      <c r="N254" s="185"/>
      <c r="O254" s="289"/>
      <c r="P254" s="289"/>
    </row>
    <row r="255" spans="1:16">
      <c r="A255" s="78" t="s">
        <v>177</v>
      </c>
      <c r="B255" s="46">
        <v>17.440000000000001</v>
      </c>
      <c r="C255" s="46">
        <v>6.52</v>
      </c>
      <c r="D255" s="44" t="s">
        <v>258</v>
      </c>
      <c r="E255" s="76" t="s">
        <v>475</v>
      </c>
      <c r="H255" s="289"/>
      <c r="I255" s="291"/>
      <c r="J255" s="185"/>
      <c r="K255" s="185"/>
      <c r="L255" s="289"/>
      <c r="M255" s="185"/>
      <c r="N255" s="185"/>
      <c r="O255" s="289"/>
      <c r="P255" s="289"/>
    </row>
    <row r="256" spans="1:16">
      <c r="A256" s="78" t="s">
        <v>178</v>
      </c>
      <c r="B256" s="46">
        <v>12.35</v>
      </c>
      <c r="C256" s="46">
        <v>5.31</v>
      </c>
      <c r="D256" s="44" t="s">
        <v>258</v>
      </c>
      <c r="E256" s="76" t="s">
        <v>475</v>
      </c>
      <c r="H256" s="289"/>
      <c r="I256" s="291"/>
      <c r="J256" s="185"/>
      <c r="K256" s="185"/>
      <c r="L256" s="289"/>
      <c r="M256" s="185"/>
      <c r="N256" s="185"/>
      <c r="O256" s="289"/>
      <c r="P256" s="289"/>
    </row>
    <row r="257" spans="1:55">
      <c r="A257" s="78" t="s">
        <v>179</v>
      </c>
      <c r="B257" s="46" t="s">
        <v>262</v>
      </c>
      <c r="C257" s="46" t="s">
        <v>262</v>
      </c>
      <c r="D257" s="44" t="s">
        <v>475</v>
      </c>
      <c r="E257" s="76" t="s">
        <v>475</v>
      </c>
      <c r="H257" s="289"/>
      <c r="I257" s="291"/>
      <c r="J257" s="185"/>
      <c r="K257" s="185"/>
      <c r="L257" s="289"/>
      <c r="M257" s="185"/>
      <c r="N257" s="185"/>
      <c r="O257" s="289"/>
      <c r="P257" s="289"/>
    </row>
    <row r="258" spans="1:55">
      <c r="A258" s="95" t="s">
        <v>180</v>
      </c>
      <c r="B258" s="46" t="s">
        <v>262</v>
      </c>
      <c r="C258" s="46" t="s">
        <v>262</v>
      </c>
      <c r="D258" s="44" t="s">
        <v>475</v>
      </c>
      <c r="E258" s="76" t="s">
        <v>475</v>
      </c>
      <c r="H258" s="289"/>
      <c r="I258" s="290"/>
      <c r="J258" s="185"/>
      <c r="K258" s="185"/>
      <c r="L258" s="289"/>
      <c r="M258" s="185"/>
      <c r="N258" s="185"/>
      <c r="O258" s="289"/>
      <c r="P258" s="289"/>
    </row>
    <row r="259" spans="1:55">
      <c r="A259" s="95" t="s">
        <v>431</v>
      </c>
      <c r="B259" s="46" t="s">
        <v>262</v>
      </c>
      <c r="C259" s="46" t="s">
        <v>262</v>
      </c>
      <c r="D259" s="44" t="s">
        <v>475</v>
      </c>
      <c r="E259" s="76" t="s">
        <v>475</v>
      </c>
      <c r="H259" s="289"/>
      <c r="I259" s="290"/>
      <c r="J259" s="185"/>
      <c r="K259" s="185"/>
      <c r="L259" s="289"/>
      <c r="M259" s="185"/>
      <c r="N259" s="185"/>
      <c r="O259" s="289"/>
      <c r="P259" s="289"/>
    </row>
    <row r="260" spans="1:55">
      <c r="A260" s="96" t="s">
        <v>181</v>
      </c>
      <c r="B260" s="52" t="s">
        <v>262</v>
      </c>
      <c r="C260" s="52" t="s">
        <v>262</v>
      </c>
      <c r="D260" s="45" t="s">
        <v>475</v>
      </c>
      <c r="E260" s="108" t="s">
        <v>475</v>
      </c>
      <c r="H260" s="289"/>
      <c r="I260" s="290"/>
      <c r="J260" s="185"/>
      <c r="K260" s="185"/>
      <c r="L260" s="289"/>
      <c r="M260" s="185"/>
      <c r="N260" s="185"/>
      <c r="O260" s="289"/>
      <c r="P260" s="289"/>
    </row>
    <row r="261" spans="1:55">
      <c r="H261" s="289"/>
      <c r="I261" s="289"/>
      <c r="J261" s="289"/>
      <c r="K261" s="289"/>
      <c r="L261" s="289"/>
      <c r="M261" s="289"/>
      <c r="N261" s="289"/>
      <c r="O261" s="289"/>
      <c r="P261" s="289"/>
    </row>
    <row r="262" spans="1:55" s="116" customFormat="1" ht="28.9" customHeight="1">
      <c r="A262" s="466" t="s">
        <v>347</v>
      </c>
      <c r="B262" s="466"/>
      <c r="C262" s="466"/>
      <c r="D262" s="466"/>
      <c r="E262" s="466"/>
      <c r="F262" s="466"/>
      <c r="G262" s="466"/>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0"/>
      <c r="AI262" s="220"/>
      <c r="AJ262" s="220"/>
      <c r="AK262" s="220"/>
      <c r="AL262" s="220"/>
      <c r="AM262" s="220"/>
      <c r="AN262" s="220"/>
      <c r="AO262" s="220"/>
      <c r="AP262" s="220"/>
      <c r="AQ262" s="220"/>
      <c r="AR262" s="220"/>
      <c r="AS262" s="97"/>
      <c r="AT262" s="220"/>
      <c r="AU262" s="220"/>
      <c r="AV262" s="220"/>
      <c r="AW262" s="220"/>
      <c r="AX262" s="220"/>
      <c r="AY262" s="220"/>
      <c r="AZ262" s="220"/>
      <c r="BA262" s="220"/>
      <c r="BB262" s="220"/>
      <c r="BC262" s="220"/>
    </row>
    <row r="263" spans="1:55" s="116" customFormat="1" ht="25.15" customHeight="1">
      <c r="A263" s="467" t="s">
        <v>348</v>
      </c>
      <c r="B263" s="467"/>
      <c r="C263" s="467"/>
      <c r="D263" s="467"/>
      <c r="E263" s="467"/>
      <c r="F263" s="467"/>
      <c r="G263" s="467"/>
      <c r="H263" s="222"/>
      <c r="I263" s="222"/>
      <c r="J263" s="222"/>
      <c r="K263" s="222"/>
      <c r="L263" s="222"/>
      <c r="M263" s="222"/>
      <c r="N263" s="222"/>
      <c r="O263" s="222"/>
      <c r="P263" s="222"/>
      <c r="Q263" s="222"/>
      <c r="R263" s="222"/>
      <c r="S263" s="222"/>
      <c r="T263" s="222"/>
      <c r="U263" s="222"/>
      <c r="V263" s="222"/>
      <c r="W263" s="222"/>
      <c r="X263" s="222"/>
      <c r="Y263" s="222"/>
      <c r="Z263" s="222"/>
      <c r="AA263" s="222"/>
      <c r="AB263" s="222"/>
      <c r="AC263" s="222"/>
      <c r="AD263" s="222"/>
      <c r="AE263" s="222"/>
      <c r="AF263" s="222"/>
      <c r="AG263" s="222"/>
      <c r="AH263" s="220"/>
      <c r="AI263" s="220"/>
      <c r="AJ263" s="220"/>
      <c r="AK263" s="220"/>
      <c r="AL263" s="220"/>
      <c r="AM263" s="220"/>
      <c r="AN263" s="220"/>
      <c r="AO263" s="220"/>
      <c r="AP263" s="220"/>
      <c r="AQ263" s="220"/>
      <c r="AR263" s="220"/>
      <c r="AS263" s="97"/>
      <c r="AT263" s="220"/>
      <c r="AU263" s="220"/>
      <c r="AV263" s="220"/>
      <c r="AW263" s="220"/>
      <c r="AX263" s="220"/>
      <c r="AY263" s="220"/>
      <c r="AZ263" s="220"/>
      <c r="BA263" s="220"/>
      <c r="BB263" s="220"/>
      <c r="BC263" s="220"/>
    </row>
    <row r="264" spans="1:55" s="116" customFormat="1" ht="27" customHeight="1">
      <c r="A264" s="466" t="s">
        <v>349</v>
      </c>
      <c r="B264" s="466"/>
      <c r="C264" s="466"/>
      <c r="D264" s="466"/>
      <c r="E264" s="466"/>
      <c r="F264" s="466"/>
      <c r="G264" s="466"/>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0"/>
      <c r="AI264" s="220"/>
      <c r="AJ264" s="220"/>
      <c r="AK264" s="220"/>
      <c r="AL264" s="220"/>
      <c r="AM264" s="220"/>
      <c r="AN264" s="220"/>
      <c r="AO264" s="220"/>
      <c r="AP264" s="220"/>
      <c r="AQ264" s="220"/>
      <c r="AR264" s="220"/>
      <c r="AS264" s="97"/>
      <c r="AT264" s="220"/>
      <c r="AU264" s="220"/>
      <c r="AV264" s="220"/>
      <c r="AW264" s="220"/>
      <c r="AX264" s="220"/>
      <c r="AY264" s="220"/>
      <c r="AZ264" s="220"/>
      <c r="BA264" s="220"/>
      <c r="BB264" s="220"/>
      <c r="BC264" s="220"/>
    </row>
    <row r="265" spans="1:55" s="116" customFormat="1" ht="25.9" customHeight="1">
      <c r="A265" s="466" t="s">
        <v>350</v>
      </c>
      <c r="B265" s="466"/>
      <c r="C265" s="466"/>
      <c r="D265" s="466"/>
      <c r="E265" s="466"/>
      <c r="F265" s="466"/>
      <c r="G265" s="466"/>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0"/>
      <c r="AI265" s="220"/>
      <c r="AJ265" s="220"/>
      <c r="AK265" s="220"/>
      <c r="AL265" s="220"/>
      <c r="AM265" s="220"/>
      <c r="AN265" s="220"/>
      <c r="AO265" s="220"/>
      <c r="AP265" s="220"/>
      <c r="AQ265" s="220"/>
      <c r="AR265" s="220"/>
      <c r="AS265" s="97"/>
      <c r="AT265" s="220"/>
      <c r="AU265" s="220"/>
      <c r="AV265" s="220"/>
      <c r="AW265" s="220"/>
      <c r="AX265" s="220"/>
      <c r="AY265" s="220"/>
      <c r="AZ265" s="220"/>
      <c r="BA265" s="220"/>
      <c r="BB265" s="220"/>
      <c r="BC265" s="220"/>
    </row>
    <row r="266" spans="1:55" s="116" customFormat="1" ht="13.9" customHeight="1">
      <c r="A266" s="466" t="s">
        <v>351</v>
      </c>
      <c r="B266" s="466"/>
      <c r="C266" s="466"/>
      <c r="D266" s="466"/>
      <c r="E266" s="466"/>
      <c r="F266" s="466"/>
      <c r="G266" s="466"/>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0"/>
      <c r="AI266" s="220"/>
      <c r="AJ266" s="220"/>
      <c r="AK266" s="220"/>
      <c r="AL266" s="220"/>
      <c r="AM266" s="220"/>
      <c r="AN266" s="220"/>
      <c r="AO266" s="220"/>
      <c r="AP266" s="220"/>
      <c r="AQ266" s="220"/>
      <c r="AR266" s="220"/>
      <c r="AS266" s="97"/>
      <c r="AT266" s="220"/>
      <c r="AU266" s="220"/>
      <c r="AV266" s="220"/>
      <c r="AW266" s="220"/>
      <c r="AX266" s="220"/>
      <c r="AY266" s="220"/>
      <c r="AZ266" s="220"/>
      <c r="BA266" s="220"/>
      <c r="BB266" s="220"/>
      <c r="BC266" s="220"/>
    </row>
    <row r="267" spans="1:55" s="115" customFormat="1" ht="97.15" customHeight="1">
      <c r="A267" s="436" t="s">
        <v>346</v>
      </c>
      <c r="B267" s="436"/>
      <c r="C267" s="436"/>
      <c r="D267" s="436"/>
      <c r="E267" s="436"/>
      <c r="F267" s="436"/>
      <c r="G267" s="436"/>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row>
    <row r="269" spans="1:55">
      <c r="A269" s="38" t="s">
        <v>25</v>
      </c>
    </row>
  </sheetData>
  <mergeCells count="40">
    <mergeCell ref="C219:E219"/>
    <mergeCell ref="B240:E240"/>
    <mergeCell ref="C242:E242"/>
    <mergeCell ref="B148:E148"/>
    <mergeCell ref="C150:E150"/>
    <mergeCell ref="B171:E171"/>
    <mergeCell ref="C173:E173"/>
    <mergeCell ref="B194:E194"/>
    <mergeCell ref="C196:E196"/>
    <mergeCell ref="B149:E149"/>
    <mergeCell ref="B172:E172"/>
    <mergeCell ref="B195:E195"/>
    <mergeCell ref="B218:E218"/>
    <mergeCell ref="B241:E241"/>
    <mergeCell ref="C104:E104"/>
    <mergeCell ref="B125:E125"/>
    <mergeCell ref="B11:E11"/>
    <mergeCell ref="B126:E126"/>
    <mergeCell ref="B217:E217"/>
    <mergeCell ref="A267:G267"/>
    <mergeCell ref="A10:A11"/>
    <mergeCell ref="B34:E34"/>
    <mergeCell ref="B57:E57"/>
    <mergeCell ref="B80:E80"/>
    <mergeCell ref="B103:E103"/>
    <mergeCell ref="C127:E127"/>
    <mergeCell ref="B10:E10"/>
    <mergeCell ref="C12:E12"/>
    <mergeCell ref="B33:E33"/>
    <mergeCell ref="C35:E35"/>
    <mergeCell ref="B56:E56"/>
    <mergeCell ref="C58:E58"/>
    <mergeCell ref="B79:E79"/>
    <mergeCell ref="C81:E81"/>
    <mergeCell ref="B102:E102"/>
    <mergeCell ref="A262:G262"/>
    <mergeCell ref="A263:G263"/>
    <mergeCell ref="A264:G264"/>
    <mergeCell ref="A265:G265"/>
    <mergeCell ref="A266:G266"/>
  </mergeCells>
  <hyperlinks>
    <hyperlink ref="A269" location="Contents!A1" display="Return to contents" xr:uid="{92F82A55-114A-4C8D-B9DD-3471FD9228E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199DC-B864-4EE4-B738-486BADB7C601}">
  <dimension ref="A8:R76"/>
  <sheetViews>
    <sheetView showGridLines="0" workbookViewId="0">
      <selection activeCell="N33" sqref="N33"/>
    </sheetView>
  </sheetViews>
  <sheetFormatPr defaultColWidth="9.140625" defaultRowHeight="14.25"/>
  <cols>
    <col min="1" max="1" width="2.42578125" style="116" customWidth="1"/>
    <col min="2" max="2" width="36.42578125" style="116" customWidth="1"/>
    <col min="3" max="5" width="9.140625" style="116"/>
    <col min="6" max="6" width="6.7109375" style="116" customWidth="1"/>
    <col min="7" max="9" width="9.140625" style="116"/>
    <col min="10" max="10" width="6.140625" style="116" customWidth="1"/>
    <col min="11" max="11" width="22" style="116" customWidth="1"/>
    <col min="12" max="12" width="9.7109375" style="116" customWidth="1"/>
    <col min="13" max="13" width="9.140625" style="116"/>
    <col min="14" max="14" width="9.7109375" style="116" customWidth="1"/>
    <col min="15" max="15" width="9.140625" style="116"/>
    <col min="16" max="16" width="8.42578125" style="116" customWidth="1"/>
    <col min="17" max="17" width="9.140625" style="116"/>
    <col min="18" max="18" width="32.7109375" style="137" customWidth="1"/>
    <col min="19" max="16384" width="9.140625" style="116"/>
  </cols>
  <sheetData>
    <row r="8" spans="1:16" ht="15.75">
      <c r="A8" s="392" t="s">
        <v>392</v>
      </c>
      <c r="B8" s="392"/>
      <c r="C8" s="392"/>
      <c r="D8" s="392"/>
      <c r="E8" s="392"/>
      <c r="F8" s="392"/>
      <c r="G8" s="392"/>
      <c r="H8" s="392"/>
      <c r="I8" s="392"/>
      <c r="J8" s="392"/>
      <c r="K8" s="392"/>
      <c r="L8" s="392"/>
      <c r="M8" s="392"/>
      <c r="N8" s="392"/>
      <c r="O8" s="392"/>
      <c r="P8" s="392"/>
    </row>
    <row r="9" spans="1:16" ht="15">
      <c r="A9" s="393" t="s">
        <v>433</v>
      </c>
      <c r="B9" s="393"/>
      <c r="C9" s="393"/>
      <c r="D9" s="393"/>
      <c r="E9" s="393"/>
      <c r="F9" s="393"/>
      <c r="G9" s="393"/>
      <c r="H9" s="393"/>
      <c r="I9" s="393"/>
      <c r="J9" s="393"/>
      <c r="K9" s="393"/>
      <c r="L9" s="393"/>
      <c r="M9" s="393"/>
      <c r="N9" s="393"/>
      <c r="O9" s="393"/>
      <c r="P9" s="393"/>
    </row>
    <row r="10" spans="1:16" ht="15">
      <c r="A10" s="133"/>
    </row>
    <row r="11" spans="1:16" ht="15.75">
      <c r="A11" s="392" t="s">
        <v>187</v>
      </c>
      <c r="B11" s="392"/>
      <c r="C11" s="392"/>
      <c r="D11" s="392"/>
      <c r="E11" s="392"/>
      <c r="F11" s="392"/>
      <c r="G11" s="392"/>
      <c r="H11" s="392"/>
      <c r="I11" s="392"/>
      <c r="J11" s="392"/>
      <c r="K11" s="392"/>
      <c r="L11" s="392"/>
      <c r="M11" s="392"/>
      <c r="N11" s="392"/>
      <c r="O11" s="392"/>
      <c r="P11" s="392"/>
    </row>
    <row r="12" spans="1:16" ht="15">
      <c r="A12" s="133"/>
    </row>
    <row r="13" spans="1:16" ht="15">
      <c r="B13" s="134" t="s">
        <v>200</v>
      </c>
      <c r="C13" s="135"/>
      <c r="D13" s="135"/>
      <c r="E13" s="135"/>
      <c r="F13" s="135"/>
      <c r="G13" s="135"/>
      <c r="H13" s="135"/>
      <c r="I13" s="135"/>
      <c r="J13" s="135"/>
      <c r="K13" s="135"/>
      <c r="L13" s="135"/>
      <c r="M13" s="135"/>
      <c r="N13" s="135"/>
      <c r="O13" s="135"/>
      <c r="P13" s="136"/>
    </row>
    <row r="14" spans="1:16" ht="28.15" customHeight="1">
      <c r="B14" s="394" t="s">
        <v>201</v>
      </c>
      <c r="C14" s="395"/>
      <c r="D14" s="395"/>
      <c r="E14" s="395"/>
      <c r="F14" s="395"/>
      <c r="G14" s="395"/>
      <c r="H14" s="395"/>
      <c r="I14" s="395"/>
      <c r="J14" s="395"/>
      <c r="K14" s="395"/>
      <c r="L14" s="395"/>
      <c r="M14" s="395"/>
      <c r="N14" s="395"/>
      <c r="O14" s="395"/>
      <c r="P14" s="396"/>
    </row>
    <row r="15" spans="1:16">
      <c r="B15" s="397" t="s">
        <v>393</v>
      </c>
      <c r="C15" s="398"/>
      <c r="D15" s="398"/>
      <c r="E15" s="398"/>
      <c r="F15" s="398"/>
      <c r="G15" s="398"/>
      <c r="H15" s="398"/>
      <c r="I15" s="398"/>
      <c r="J15" s="398"/>
      <c r="K15" s="398"/>
      <c r="L15" s="398"/>
      <c r="M15" s="398"/>
      <c r="N15" s="398"/>
      <c r="O15" s="398"/>
      <c r="P15" s="399"/>
    </row>
    <row r="16" spans="1:16" ht="14.25" customHeight="1">
      <c r="B16" s="397" t="s">
        <v>202</v>
      </c>
      <c r="C16" s="398"/>
      <c r="D16" s="398"/>
      <c r="E16" s="398"/>
      <c r="F16" s="398"/>
      <c r="G16" s="398"/>
      <c r="H16" s="398"/>
      <c r="I16" s="398"/>
      <c r="J16" s="398"/>
      <c r="K16" s="398"/>
      <c r="L16" s="398"/>
      <c r="M16" s="398"/>
      <c r="N16" s="398"/>
      <c r="O16" s="398"/>
      <c r="P16" s="399"/>
    </row>
    <row r="17" spans="2:18">
      <c r="B17" s="400" t="s">
        <v>203</v>
      </c>
      <c r="C17" s="401"/>
      <c r="D17" s="401"/>
      <c r="E17" s="401"/>
      <c r="F17" s="401"/>
      <c r="G17" s="401"/>
      <c r="H17" s="401"/>
      <c r="I17" s="401"/>
      <c r="J17" s="401"/>
      <c r="K17" s="401"/>
      <c r="L17" s="401"/>
      <c r="M17" s="401"/>
      <c r="N17" s="401"/>
      <c r="O17" s="401"/>
      <c r="P17" s="402"/>
    </row>
    <row r="18" spans="2:18" ht="28.5" customHeight="1">
      <c r="B18" s="400" t="s">
        <v>474</v>
      </c>
      <c r="C18" s="401"/>
      <c r="D18" s="401"/>
      <c r="E18" s="401"/>
      <c r="F18" s="401"/>
      <c r="G18" s="401"/>
      <c r="H18" s="401"/>
      <c r="I18" s="401"/>
      <c r="J18" s="401"/>
      <c r="K18" s="401"/>
      <c r="L18" s="401"/>
      <c r="M18" s="401"/>
      <c r="N18" s="401"/>
      <c r="O18" s="401"/>
      <c r="P18" s="402"/>
    </row>
    <row r="19" spans="2:18" ht="14.25" customHeight="1">
      <c r="B19" s="138"/>
      <c r="C19" s="138"/>
      <c r="D19" s="138"/>
      <c r="E19" s="138"/>
      <c r="F19" s="138"/>
      <c r="G19" s="138"/>
      <c r="H19" s="138"/>
      <c r="I19" s="138"/>
      <c r="J19" s="138"/>
      <c r="K19" s="138"/>
      <c r="L19" s="138"/>
      <c r="M19" s="138"/>
      <c r="N19" s="138"/>
      <c r="O19" s="138"/>
      <c r="P19" s="138"/>
    </row>
    <row r="20" spans="2:18" ht="15">
      <c r="B20" s="134" t="s">
        <v>204</v>
      </c>
      <c r="C20" s="139"/>
      <c r="D20" s="139"/>
      <c r="E20" s="139"/>
      <c r="F20" s="139"/>
      <c r="G20" s="139"/>
      <c r="H20" s="139"/>
      <c r="I20" s="139"/>
      <c r="J20" s="139"/>
      <c r="K20" s="139"/>
      <c r="L20" s="139"/>
      <c r="M20" s="139"/>
      <c r="N20" s="139"/>
      <c r="O20" s="139"/>
      <c r="P20" s="140"/>
    </row>
    <row r="21" spans="2:18" ht="43.15" customHeight="1">
      <c r="B21" s="403" t="s">
        <v>434</v>
      </c>
      <c r="C21" s="377"/>
      <c r="D21" s="377"/>
      <c r="E21" s="377"/>
      <c r="F21" s="377"/>
      <c r="G21" s="377"/>
      <c r="H21" s="377"/>
      <c r="I21" s="377"/>
      <c r="J21" s="377"/>
      <c r="K21" s="377"/>
      <c r="L21" s="377"/>
      <c r="M21" s="377"/>
      <c r="N21" s="377"/>
      <c r="O21" s="377"/>
      <c r="P21" s="378"/>
    </row>
    <row r="22" spans="2:18">
      <c r="B22" s="141"/>
      <c r="C22" s="141"/>
      <c r="D22" s="141"/>
      <c r="E22" s="141"/>
      <c r="F22" s="141"/>
      <c r="G22" s="141"/>
      <c r="H22" s="141"/>
      <c r="I22" s="141"/>
      <c r="J22" s="141"/>
      <c r="K22" s="141"/>
      <c r="L22" s="141"/>
      <c r="M22" s="141"/>
      <c r="N22" s="141"/>
      <c r="O22" s="141"/>
      <c r="P22" s="141"/>
    </row>
    <row r="23" spans="2:18" ht="15">
      <c r="B23" s="142" t="s">
        <v>205</v>
      </c>
      <c r="C23" s="139"/>
      <c r="D23" s="139"/>
      <c r="E23" s="139"/>
      <c r="F23" s="139"/>
      <c r="G23" s="139"/>
      <c r="H23" s="139"/>
      <c r="I23" s="139"/>
      <c r="J23" s="139"/>
      <c r="K23" s="139"/>
      <c r="L23" s="139"/>
      <c r="M23" s="139"/>
      <c r="N23" s="139"/>
      <c r="O23" s="139"/>
      <c r="P23" s="140"/>
    </row>
    <row r="24" spans="2:18">
      <c r="B24" s="143" t="s">
        <v>206</v>
      </c>
      <c r="C24" s="363" t="s">
        <v>207</v>
      </c>
      <c r="D24" s="363"/>
      <c r="E24" s="363"/>
      <c r="F24" s="363"/>
      <c r="G24" s="363"/>
      <c r="H24" s="363"/>
      <c r="I24" s="363"/>
      <c r="J24" s="363"/>
      <c r="K24" s="363"/>
      <c r="L24" s="363"/>
      <c r="M24" s="363"/>
      <c r="N24" s="363"/>
      <c r="O24" s="363"/>
      <c r="P24" s="364"/>
    </row>
    <row r="25" spans="2:18">
      <c r="B25" s="143" t="s">
        <v>208</v>
      </c>
      <c r="C25" s="363" t="s">
        <v>209</v>
      </c>
      <c r="D25" s="363"/>
      <c r="E25" s="363"/>
      <c r="F25" s="363"/>
      <c r="G25" s="363"/>
      <c r="H25" s="363"/>
      <c r="I25" s="363"/>
      <c r="J25" s="363"/>
      <c r="K25" s="363"/>
      <c r="L25" s="363"/>
      <c r="M25" s="363"/>
      <c r="N25" s="363"/>
      <c r="O25" s="363"/>
      <c r="P25" s="364"/>
    </row>
    <row r="26" spans="2:18" ht="27" customHeight="1">
      <c r="B26" s="144" t="s">
        <v>210</v>
      </c>
      <c r="C26" s="377" t="s">
        <v>211</v>
      </c>
      <c r="D26" s="377"/>
      <c r="E26" s="377"/>
      <c r="F26" s="377"/>
      <c r="G26" s="377"/>
      <c r="H26" s="377"/>
      <c r="I26" s="377"/>
      <c r="J26" s="377"/>
      <c r="K26" s="377"/>
      <c r="L26" s="377"/>
      <c r="M26" s="377"/>
      <c r="N26" s="377"/>
      <c r="O26" s="377"/>
      <c r="P26" s="378"/>
    </row>
    <row r="27" spans="2:18">
      <c r="B27" s="389" t="s">
        <v>212</v>
      </c>
      <c r="C27" s="390"/>
      <c r="D27" s="390"/>
      <c r="E27" s="390"/>
      <c r="F27" s="390"/>
      <c r="G27" s="390"/>
      <c r="H27" s="390"/>
      <c r="I27" s="390"/>
      <c r="J27" s="390"/>
      <c r="K27" s="390"/>
      <c r="L27" s="390"/>
      <c r="M27" s="390"/>
      <c r="N27" s="390"/>
      <c r="O27" s="390"/>
      <c r="P27" s="391"/>
    </row>
    <row r="28" spans="2:18">
      <c r="B28" s="145"/>
      <c r="C28" s="145"/>
      <c r="D28" s="145"/>
      <c r="E28" s="145"/>
      <c r="F28" s="145"/>
      <c r="G28" s="145"/>
      <c r="H28" s="145"/>
      <c r="I28" s="145"/>
      <c r="J28" s="145"/>
      <c r="K28" s="145"/>
      <c r="L28" s="145"/>
      <c r="M28" s="145"/>
      <c r="N28" s="145"/>
      <c r="O28" s="145"/>
      <c r="P28" s="145"/>
    </row>
    <row r="29" spans="2:18" ht="15">
      <c r="B29" s="142" t="s">
        <v>213</v>
      </c>
      <c r="C29" s="139"/>
      <c r="D29" s="139"/>
      <c r="E29" s="139"/>
      <c r="F29" s="139"/>
      <c r="G29" s="139"/>
      <c r="H29" s="139"/>
      <c r="I29" s="139"/>
      <c r="J29" s="139"/>
      <c r="K29" s="139"/>
      <c r="L29" s="139"/>
      <c r="M29" s="139"/>
      <c r="N29" s="139"/>
      <c r="O29" s="139"/>
      <c r="P29" s="140"/>
      <c r="R29" s="382"/>
    </row>
    <row r="30" spans="2:18" ht="28.15" customHeight="1">
      <c r="B30" s="146"/>
      <c r="C30" s="383" t="s">
        <v>214</v>
      </c>
      <c r="D30" s="383"/>
      <c r="E30" s="383"/>
      <c r="F30" s="383"/>
      <c r="G30" s="383" t="s">
        <v>215</v>
      </c>
      <c r="H30" s="383"/>
      <c r="I30" s="383"/>
      <c r="J30" s="383"/>
      <c r="K30" s="147" t="s">
        <v>216</v>
      </c>
      <c r="L30" s="384" t="s">
        <v>217</v>
      </c>
      <c r="M30" s="384"/>
      <c r="N30" s="384"/>
      <c r="O30" s="384" t="s">
        <v>218</v>
      </c>
      <c r="P30" s="385"/>
      <c r="R30" s="382"/>
    </row>
    <row r="31" spans="2:18" ht="13.9" customHeight="1">
      <c r="B31" s="143" t="s">
        <v>1</v>
      </c>
      <c r="C31" s="359" t="s">
        <v>219</v>
      </c>
      <c r="D31" s="359"/>
      <c r="E31" s="359"/>
      <c r="F31" s="359"/>
      <c r="G31" s="371" t="s">
        <v>220</v>
      </c>
      <c r="H31" s="371"/>
      <c r="I31" s="371"/>
      <c r="J31" s="371"/>
      <c r="K31" s="148" t="s">
        <v>221</v>
      </c>
      <c r="L31" s="372" t="s">
        <v>222</v>
      </c>
      <c r="M31" s="372"/>
      <c r="N31" s="372"/>
      <c r="O31" s="374" t="s">
        <v>223</v>
      </c>
      <c r="P31" s="386"/>
      <c r="R31" s="382"/>
    </row>
    <row r="32" spans="2:18" ht="13.9" customHeight="1">
      <c r="B32" s="144" t="s">
        <v>0</v>
      </c>
      <c r="C32" s="359" t="s">
        <v>224</v>
      </c>
      <c r="D32" s="359"/>
      <c r="E32" s="359"/>
      <c r="F32" s="359"/>
      <c r="G32" s="371" t="s">
        <v>225</v>
      </c>
      <c r="H32" s="371"/>
      <c r="I32" s="371"/>
      <c r="J32" s="371"/>
      <c r="K32" s="240" t="s">
        <v>226</v>
      </c>
      <c r="L32" s="372" t="s">
        <v>227</v>
      </c>
      <c r="M32" s="372"/>
      <c r="N32" s="372"/>
      <c r="O32" s="374" t="s">
        <v>228</v>
      </c>
      <c r="P32" s="386"/>
      <c r="R32" s="382"/>
    </row>
    <row r="33" spans="2:18" ht="13.9" customHeight="1">
      <c r="B33" s="144" t="s">
        <v>402</v>
      </c>
      <c r="C33" s="262" t="s">
        <v>403</v>
      </c>
      <c r="D33" s="238"/>
      <c r="E33" s="238"/>
      <c r="F33" s="238"/>
      <c r="G33" s="262" t="s">
        <v>404</v>
      </c>
      <c r="H33" s="239"/>
      <c r="I33" s="239"/>
      <c r="J33" s="239"/>
      <c r="K33" s="292" t="s">
        <v>480</v>
      </c>
      <c r="L33" s="292"/>
      <c r="M33" s="293" t="s">
        <v>481</v>
      </c>
      <c r="N33" s="292"/>
      <c r="O33" s="387" t="s">
        <v>482</v>
      </c>
      <c r="P33" s="388"/>
      <c r="Q33" s="228"/>
      <c r="R33" s="382"/>
    </row>
    <row r="34" spans="2:18" ht="13.9" customHeight="1">
      <c r="B34" s="144" t="s">
        <v>27</v>
      </c>
      <c r="C34" s="359" t="s">
        <v>229</v>
      </c>
      <c r="D34" s="359"/>
      <c r="E34" s="359"/>
      <c r="F34" s="359"/>
      <c r="G34" s="371" t="s">
        <v>230</v>
      </c>
      <c r="H34" s="371"/>
      <c r="I34" s="371"/>
      <c r="J34" s="371"/>
      <c r="K34" s="148">
        <v>15909</v>
      </c>
      <c r="L34" s="372">
        <v>5586</v>
      </c>
      <c r="M34" s="373"/>
      <c r="N34" s="373"/>
      <c r="O34" s="374">
        <v>23493</v>
      </c>
      <c r="P34" s="375"/>
      <c r="R34" s="382"/>
    </row>
    <row r="35" spans="2:18" ht="13.9" customHeight="1">
      <c r="B35" s="149" t="s">
        <v>231</v>
      </c>
      <c r="C35" s="245"/>
      <c r="D35" s="245"/>
      <c r="E35" s="245"/>
      <c r="F35" s="245"/>
      <c r="G35" s="246"/>
      <c r="H35" s="246"/>
      <c r="I35" s="246"/>
      <c r="J35" s="246"/>
      <c r="K35" s="247"/>
      <c r="L35" s="247"/>
      <c r="M35" s="248"/>
      <c r="N35" s="248"/>
      <c r="O35" s="249"/>
      <c r="P35" s="250"/>
      <c r="R35" s="382"/>
    </row>
    <row r="36" spans="2:18" ht="13.9" customHeight="1">
      <c r="B36" s="251" t="s">
        <v>394</v>
      </c>
      <c r="C36" s="252"/>
      <c r="D36" s="252"/>
      <c r="E36" s="252"/>
      <c r="F36" s="252"/>
      <c r="G36" s="253"/>
      <c r="H36" s="253"/>
      <c r="I36" s="253"/>
      <c r="J36" s="253"/>
      <c r="K36" s="254"/>
      <c r="L36" s="247"/>
      <c r="M36" s="248"/>
      <c r="N36" s="248"/>
      <c r="O36" s="249"/>
      <c r="P36" s="250"/>
      <c r="R36" s="382"/>
    </row>
    <row r="37" spans="2:18" ht="13.9" customHeight="1">
      <c r="B37" s="251"/>
      <c r="C37" s="255" t="s">
        <v>395</v>
      </c>
      <c r="D37" s="256"/>
      <c r="E37" s="256"/>
      <c r="F37" s="256"/>
      <c r="G37" s="257"/>
      <c r="H37" s="257"/>
      <c r="I37" s="257"/>
      <c r="J37" s="257"/>
      <c r="K37" s="258" t="s">
        <v>396</v>
      </c>
      <c r="L37" s="247"/>
      <c r="M37" s="248"/>
      <c r="N37" s="248"/>
      <c r="O37" s="249"/>
      <c r="P37" s="250"/>
      <c r="R37" s="382"/>
    </row>
    <row r="38" spans="2:18" ht="13.9" customHeight="1">
      <c r="B38" s="251"/>
      <c r="C38" s="255" t="s">
        <v>397</v>
      </c>
      <c r="D38" s="256"/>
      <c r="E38" s="256"/>
      <c r="F38" s="256"/>
      <c r="G38" s="257"/>
      <c r="H38" s="257"/>
      <c r="I38" s="257"/>
      <c r="J38" s="257"/>
      <c r="K38" s="259" t="s">
        <v>398</v>
      </c>
      <c r="L38" s="247"/>
      <c r="M38" s="248"/>
      <c r="N38" s="248"/>
      <c r="O38" s="249"/>
      <c r="P38" s="250"/>
      <c r="R38" s="382"/>
    </row>
    <row r="39" spans="2:18" ht="13.9" customHeight="1">
      <c r="B39" s="251"/>
      <c r="C39" s="255" t="s">
        <v>399</v>
      </c>
      <c r="D39" s="256"/>
      <c r="E39" s="256"/>
      <c r="F39" s="256"/>
      <c r="G39" s="257"/>
      <c r="H39" s="257"/>
      <c r="I39" s="257"/>
      <c r="J39" s="257"/>
      <c r="K39" s="260" t="s">
        <v>400</v>
      </c>
      <c r="L39" s="247"/>
      <c r="M39" s="248"/>
      <c r="N39" s="248"/>
      <c r="O39" s="249"/>
      <c r="P39" s="250"/>
      <c r="R39" s="382"/>
    </row>
    <row r="40" spans="2:18">
      <c r="B40" s="251"/>
      <c r="C40" s="255" t="s">
        <v>401</v>
      </c>
      <c r="D40" s="261"/>
      <c r="E40" s="261"/>
      <c r="F40" s="261"/>
      <c r="G40" s="261"/>
      <c r="H40" s="261"/>
      <c r="I40" s="261"/>
      <c r="J40" s="261"/>
      <c r="K40" s="261"/>
      <c r="L40" s="376"/>
      <c r="M40" s="376"/>
      <c r="N40" s="376"/>
      <c r="O40" s="150"/>
      <c r="P40" s="151"/>
      <c r="R40" s="382"/>
    </row>
    <row r="41" spans="2:18">
      <c r="B41" s="145"/>
      <c r="C41" s="145"/>
      <c r="D41" s="145"/>
      <c r="E41" s="145"/>
      <c r="F41" s="145"/>
      <c r="G41" s="145"/>
      <c r="H41" s="145"/>
      <c r="I41" s="145"/>
      <c r="J41" s="145"/>
      <c r="K41" s="145"/>
      <c r="L41" s="145"/>
      <c r="M41" s="145"/>
      <c r="N41" s="145"/>
      <c r="O41" s="145"/>
      <c r="P41" s="145"/>
    </row>
    <row r="42" spans="2:18" ht="15">
      <c r="B42" s="142" t="s">
        <v>232</v>
      </c>
      <c r="C42" s="361"/>
      <c r="D42" s="361"/>
      <c r="E42" s="361"/>
      <c r="F42" s="361"/>
      <c r="G42" s="361"/>
      <c r="H42" s="361"/>
      <c r="I42" s="361"/>
      <c r="J42" s="361"/>
      <c r="K42" s="361"/>
      <c r="L42" s="361"/>
      <c r="M42" s="361"/>
      <c r="N42" s="361"/>
      <c r="O42" s="361"/>
      <c r="P42" s="362"/>
    </row>
    <row r="43" spans="2:18" ht="41.25" customHeight="1">
      <c r="B43" s="152" t="s">
        <v>233</v>
      </c>
      <c r="C43" s="363" t="s">
        <v>234</v>
      </c>
      <c r="D43" s="363"/>
      <c r="E43" s="363"/>
      <c r="F43" s="363"/>
      <c r="G43" s="363"/>
      <c r="H43" s="363"/>
      <c r="I43" s="363"/>
      <c r="J43" s="363"/>
      <c r="K43" s="363"/>
      <c r="L43" s="363"/>
      <c r="M43" s="363"/>
      <c r="N43" s="363"/>
      <c r="O43" s="363"/>
      <c r="P43" s="364"/>
    </row>
    <row r="44" spans="2:18" ht="29.45" customHeight="1">
      <c r="B44" s="144" t="s">
        <v>235</v>
      </c>
      <c r="C44" s="377" t="s">
        <v>236</v>
      </c>
      <c r="D44" s="377"/>
      <c r="E44" s="377"/>
      <c r="F44" s="377"/>
      <c r="G44" s="377"/>
      <c r="H44" s="377"/>
      <c r="I44" s="377"/>
      <c r="J44" s="377"/>
      <c r="K44" s="377"/>
      <c r="L44" s="377"/>
      <c r="M44" s="377"/>
      <c r="N44" s="377"/>
      <c r="O44" s="377"/>
      <c r="P44" s="378"/>
    </row>
    <row r="45" spans="2:18">
      <c r="B45" s="141"/>
      <c r="C45" s="379"/>
      <c r="D45" s="379"/>
      <c r="E45" s="379"/>
      <c r="F45" s="379"/>
      <c r="G45" s="379"/>
      <c r="H45" s="379"/>
      <c r="I45" s="379"/>
      <c r="J45" s="379"/>
      <c r="K45" s="379"/>
      <c r="L45" s="379"/>
      <c r="M45" s="379"/>
      <c r="N45" s="379"/>
      <c r="O45" s="379"/>
      <c r="P45" s="379"/>
    </row>
    <row r="46" spans="2:18" ht="15">
      <c r="B46" s="142" t="s">
        <v>237</v>
      </c>
      <c r="C46" s="361"/>
      <c r="D46" s="361"/>
      <c r="E46" s="361"/>
      <c r="F46" s="361"/>
      <c r="G46" s="361"/>
      <c r="H46" s="361"/>
      <c r="I46" s="361"/>
      <c r="J46" s="361"/>
      <c r="K46" s="361"/>
      <c r="L46" s="361"/>
      <c r="M46" s="361"/>
      <c r="N46" s="361"/>
      <c r="O46" s="361"/>
      <c r="P46" s="362"/>
    </row>
    <row r="47" spans="2:18" ht="55.9" customHeight="1">
      <c r="B47" s="144" t="s">
        <v>238</v>
      </c>
      <c r="C47" s="380" t="s">
        <v>380</v>
      </c>
      <c r="D47" s="380"/>
      <c r="E47" s="380"/>
      <c r="F47" s="380"/>
      <c r="G47" s="380"/>
      <c r="H47" s="380"/>
      <c r="I47" s="380"/>
      <c r="J47" s="380"/>
      <c r="K47" s="380"/>
      <c r="L47" s="380"/>
      <c r="M47" s="380"/>
      <c r="N47" s="380"/>
      <c r="O47" s="380"/>
      <c r="P47" s="381"/>
    </row>
    <row r="48" spans="2:18" ht="109.15" customHeight="1">
      <c r="B48" s="144" t="s">
        <v>239</v>
      </c>
      <c r="C48" s="369" t="s">
        <v>240</v>
      </c>
      <c r="D48" s="369"/>
      <c r="E48" s="369"/>
      <c r="F48" s="369"/>
      <c r="G48" s="369"/>
      <c r="H48" s="369"/>
      <c r="I48" s="369"/>
      <c r="J48" s="369"/>
      <c r="K48" s="369"/>
      <c r="L48" s="369"/>
      <c r="M48" s="369"/>
      <c r="N48" s="369"/>
      <c r="O48" s="369"/>
      <c r="P48" s="370"/>
    </row>
    <row r="49" spans="2:16" ht="41.45" customHeight="1">
      <c r="B49" s="144" t="s">
        <v>241</v>
      </c>
      <c r="C49" s="363" t="s">
        <v>242</v>
      </c>
      <c r="D49" s="363"/>
      <c r="E49" s="363"/>
      <c r="F49" s="363"/>
      <c r="G49" s="363"/>
      <c r="H49" s="363"/>
      <c r="I49" s="363"/>
      <c r="J49" s="363"/>
      <c r="K49" s="363"/>
      <c r="L49" s="363"/>
      <c r="M49" s="363"/>
      <c r="N49" s="363"/>
      <c r="O49" s="363"/>
      <c r="P49" s="364"/>
    </row>
    <row r="50" spans="2:16" ht="55.15" customHeight="1">
      <c r="B50" s="144" t="s">
        <v>243</v>
      </c>
      <c r="C50" s="363" t="s">
        <v>336</v>
      </c>
      <c r="D50" s="363"/>
      <c r="E50" s="363"/>
      <c r="F50" s="363"/>
      <c r="G50" s="363"/>
      <c r="H50" s="363"/>
      <c r="I50" s="363"/>
      <c r="J50" s="363"/>
      <c r="K50" s="363"/>
      <c r="L50" s="363"/>
      <c r="M50" s="363"/>
      <c r="N50" s="363"/>
      <c r="O50" s="363"/>
      <c r="P50" s="364"/>
    </row>
    <row r="51" spans="2:16" ht="26.45" customHeight="1">
      <c r="B51" s="144" t="s">
        <v>244</v>
      </c>
      <c r="C51" s="363" t="s">
        <v>245</v>
      </c>
      <c r="D51" s="363"/>
      <c r="E51" s="363"/>
      <c r="F51" s="363"/>
      <c r="G51" s="363"/>
      <c r="H51" s="363"/>
      <c r="I51" s="363"/>
      <c r="J51" s="363"/>
      <c r="K51" s="363"/>
      <c r="L51" s="363"/>
      <c r="M51" s="363"/>
      <c r="N51" s="363"/>
      <c r="O51" s="363"/>
      <c r="P51" s="364"/>
    </row>
    <row r="52" spans="2:16" ht="109.15" customHeight="1">
      <c r="B52" s="144" t="s">
        <v>246</v>
      </c>
      <c r="C52" s="363" t="s">
        <v>247</v>
      </c>
      <c r="D52" s="363"/>
      <c r="E52" s="363"/>
      <c r="F52" s="363"/>
      <c r="G52" s="363"/>
      <c r="H52" s="363"/>
      <c r="I52" s="363"/>
      <c r="J52" s="363"/>
      <c r="K52" s="363"/>
      <c r="L52" s="363"/>
      <c r="M52" s="363"/>
      <c r="N52" s="363"/>
      <c r="O52" s="363"/>
      <c r="P52" s="364"/>
    </row>
    <row r="53" spans="2:16" ht="55.15" customHeight="1">
      <c r="B53" s="144" t="s">
        <v>248</v>
      </c>
      <c r="C53" s="363" t="s">
        <v>249</v>
      </c>
      <c r="D53" s="363"/>
      <c r="E53" s="363"/>
      <c r="F53" s="363"/>
      <c r="G53" s="363"/>
      <c r="H53" s="363"/>
      <c r="I53" s="363"/>
      <c r="J53" s="363"/>
      <c r="K53" s="363"/>
      <c r="L53" s="363"/>
      <c r="M53" s="363"/>
      <c r="N53" s="363"/>
      <c r="O53" s="363"/>
      <c r="P53" s="364"/>
    </row>
    <row r="54" spans="2:16" ht="27" customHeight="1">
      <c r="B54" s="144" t="s">
        <v>250</v>
      </c>
      <c r="C54" s="363" t="s">
        <v>251</v>
      </c>
      <c r="D54" s="363"/>
      <c r="E54" s="363"/>
      <c r="F54" s="363"/>
      <c r="G54" s="363"/>
      <c r="H54" s="363"/>
      <c r="I54" s="363"/>
      <c r="J54" s="363"/>
      <c r="K54" s="363"/>
      <c r="L54" s="363"/>
      <c r="M54" s="363"/>
      <c r="N54" s="363"/>
      <c r="O54" s="363"/>
      <c r="P54" s="364"/>
    </row>
    <row r="55" spans="2:16" ht="54.75" customHeight="1">
      <c r="B55" s="144" t="s">
        <v>252</v>
      </c>
      <c r="C55" s="363" t="s">
        <v>253</v>
      </c>
      <c r="D55" s="363"/>
      <c r="E55" s="363"/>
      <c r="F55" s="363"/>
      <c r="G55" s="363"/>
      <c r="H55" s="363"/>
      <c r="I55" s="363"/>
      <c r="J55" s="363"/>
      <c r="K55" s="363"/>
      <c r="L55" s="363"/>
      <c r="M55" s="363"/>
      <c r="N55" s="363"/>
      <c r="O55" s="363"/>
      <c r="P55" s="364"/>
    </row>
    <row r="56" spans="2:16" ht="18" customHeight="1">
      <c r="B56" s="365"/>
      <c r="C56" s="365"/>
      <c r="D56" s="365"/>
      <c r="E56" s="365"/>
      <c r="F56" s="365"/>
      <c r="G56" s="365"/>
      <c r="H56" s="365"/>
      <c r="I56" s="365"/>
      <c r="J56" s="365"/>
      <c r="K56" s="365"/>
      <c r="L56" s="365"/>
      <c r="M56" s="365"/>
      <c r="N56" s="365"/>
      <c r="O56" s="365"/>
      <c r="P56" s="365"/>
    </row>
    <row r="57" spans="2:16" ht="15">
      <c r="B57" s="142" t="s">
        <v>254</v>
      </c>
      <c r="C57" s="361"/>
      <c r="D57" s="361"/>
      <c r="E57" s="361"/>
      <c r="F57" s="361"/>
      <c r="G57" s="361"/>
      <c r="H57" s="361"/>
      <c r="I57" s="361"/>
      <c r="J57" s="361"/>
      <c r="K57" s="361"/>
      <c r="L57" s="361"/>
      <c r="M57" s="361"/>
      <c r="N57" s="361"/>
      <c r="O57" s="361"/>
      <c r="P57" s="362"/>
    </row>
    <row r="58" spans="2:16" ht="20.25" customHeight="1">
      <c r="B58" s="366" t="s">
        <v>255</v>
      </c>
      <c r="C58" s="367"/>
      <c r="D58" s="367"/>
      <c r="E58" s="367"/>
      <c r="F58" s="367"/>
      <c r="G58" s="367"/>
      <c r="H58" s="367"/>
      <c r="I58" s="367"/>
      <c r="J58" s="367"/>
      <c r="K58" s="367"/>
      <c r="L58" s="367"/>
      <c r="M58" s="367"/>
      <c r="N58" s="367"/>
      <c r="O58" s="367"/>
      <c r="P58" s="368"/>
    </row>
    <row r="59" spans="2:16" ht="39.75" customHeight="1">
      <c r="B59" s="153" t="s">
        <v>256</v>
      </c>
      <c r="C59" s="359" t="s">
        <v>257</v>
      </c>
      <c r="D59" s="359"/>
      <c r="E59" s="359"/>
      <c r="F59" s="359"/>
      <c r="G59" s="359"/>
      <c r="H59" s="359"/>
      <c r="I59" s="359"/>
      <c r="J59" s="359"/>
      <c r="K59" s="359"/>
      <c r="L59" s="359"/>
      <c r="M59" s="359"/>
      <c r="N59" s="359"/>
      <c r="O59" s="359"/>
      <c r="P59" s="360"/>
    </row>
    <row r="60" spans="2:16" ht="27" customHeight="1">
      <c r="B60" s="153" t="s">
        <v>258</v>
      </c>
      <c r="C60" s="359" t="s">
        <v>259</v>
      </c>
      <c r="D60" s="359"/>
      <c r="E60" s="359"/>
      <c r="F60" s="359"/>
      <c r="G60" s="359"/>
      <c r="H60" s="359"/>
      <c r="I60" s="359"/>
      <c r="J60" s="359"/>
      <c r="K60" s="359"/>
      <c r="L60" s="359"/>
      <c r="M60" s="359"/>
      <c r="N60" s="359"/>
      <c r="O60" s="359"/>
      <c r="P60" s="360"/>
    </row>
    <row r="61" spans="2:16" ht="27.75" customHeight="1">
      <c r="B61" s="153" t="s">
        <v>260</v>
      </c>
      <c r="C61" s="359" t="s">
        <v>261</v>
      </c>
      <c r="D61" s="359"/>
      <c r="E61" s="359"/>
      <c r="F61" s="359"/>
      <c r="G61" s="359"/>
      <c r="H61" s="359"/>
      <c r="I61" s="359"/>
      <c r="J61" s="359"/>
      <c r="K61" s="359"/>
      <c r="L61" s="359"/>
      <c r="M61" s="359"/>
      <c r="N61" s="359"/>
      <c r="O61" s="359"/>
      <c r="P61" s="360"/>
    </row>
    <row r="62" spans="2:16" ht="27.75" customHeight="1">
      <c r="B62" s="153" t="s">
        <v>262</v>
      </c>
      <c r="C62" s="359" t="s">
        <v>263</v>
      </c>
      <c r="D62" s="359"/>
      <c r="E62" s="359"/>
      <c r="F62" s="359"/>
      <c r="G62" s="359"/>
      <c r="H62" s="359"/>
      <c r="I62" s="359"/>
      <c r="J62" s="359"/>
      <c r="K62" s="359"/>
      <c r="L62" s="359"/>
      <c r="M62" s="359"/>
      <c r="N62" s="359"/>
      <c r="O62" s="359"/>
      <c r="P62" s="360"/>
    </row>
    <row r="63" spans="2:16" ht="24.75" customHeight="1">
      <c r="B63" s="153" t="s">
        <v>264</v>
      </c>
      <c r="C63" s="359" t="s">
        <v>265</v>
      </c>
      <c r="D63" s="359"/>
      <c r="E63" s="359"/>
      <c r="F63" s="359"/>
      <c r="G63" s="359"/>
      <c r="H63" s="359"/>
      <c r="I63" s="359"/>
      <c r="J63" s="359"/>
      <c r="K63" s="359"/>
      <c r="L63" s="359"/>
      <c r="M63" s="359"/>
      <c r="N63" s="359"/>
      <c r="O63" s="359"/>
      <c r="P63" s="360"/>
    </row>
    <row r="64" spans="2:16" ht="24.75" customHeight="1">
      <c r="B64" s="153" t="s">
        <v>266</v>
      </c>
      <c r="C64" s="359" t="s">
        <v>405</v>
      </c>
      <c r="D64" s="359"/>
      <c r="E64" s="359"/>
      <c r="F64" s="359"/>
      <c r="G64" s="359"/>
      <c r="H64" s="359"/>
      <c r="I64" s="359"/>
      <c r="J64" s="359"/>
      <c r="K64" s="359"/>
      <c r="L64" s="359"/>
      <c r="M64" s="359"/>
      <c r="N64" s="359"/>
      <c r="O64" s="359"/>
      <c r="P64" s="360"/>
    </row>
    <row r="65" spans="2:16" ht="24" customHeight="1">
      <c r="B65" s="263" t="s">
        <v>406</v>
      </c>
      <c r="C65" s="359" t="s">
        <v>407</v>
      </c>
      <c r="D65" s="359"/>
      <c r="E65" s="359"/>
      <c r="F65" s="359"/>
      <c r="G65" s="359"/>
      <c r="H65" s="359"/>
      <c r="I65" s="359"/>
      <c r="J65" s="359"/>
      <c r="K65" s="359"/>
      <c r="L65" s="359"/>
      <c r="M65" s="359"/>
      <c r="N65" s="359"/>
      <c r="O65" s="359"/>
      <c r="P65" s="360"/>
    </row>
    <row r="66" spans="2:16" ht="16.5" customHeight="1"/>
    <row r="67" spans="2:16">
      <c r="B67" s="154"/>
      <c r="C67" s="155"/>
      <c r="D67" s="155"/>
      <c r="E67" s="155"/>
      <c r="F67" s="155"/>
      <c r="G67" s="155"/>
      <c r="H67" s="155"/>
      <c r="I67" s="155"/>
      <c r="J67" s="155"/>
      <c r="K67" s="155"/>
      <c r="L67" s="155"/>
      <c r="M67" s="155"/>
      <c r="N67" s="155"/>
      <c r="O67" s="155"/>
      <c r="P67" s="155"/>
    </row>
    <row r="68" spans="2:16" ht="15">
      <c r="B68" s="142" t="s">
        <v>267</v>
      </c>
      <c r="C68" s="361"/>
      <c r="D68" s="361"/>
      <c r="E68" s="361"/>
      <c r="F68" s="361"/>
      <c r="G68" s="361"/>
      <c r="H68" s="361"/>
      <c r="I68" s="361"/>
      <c r="J68" s="361"/>
      <c r="K68" s="361"/>
      <c r="L68" s="361"/>
      <c r="M68" s="361"/>
      <c r="N68" s="361"/>
      <c r="O68" s="361"/>
      <c r="P68" s="362"/>
    </row>
    <row r="69" spans="2:16">
      <c r="B69" s="156" t="s">
        <v>408</v>
      </c>
      <c r="C69" s="157"/>
      <c r="D69" s="157"/>
      <c r="E69" s="157"/>
      <c r="F69" s="157"/>
      <c r="G69" s="157"/>
      <c r="H69" s="157"/>
      <c r="I69" s="157"/>
      <c r="J69" s="157"/>
      <c r="K69" s="157"/>
      <c r="L69" s="157"/>
      <c r="M69" s="157"/>
      <c r="N69" s="157"/>
      <c r="O69" s="157"/>
      <c r="P69" s="158"/>
    </row>
    <row r="71" spans="2:16">
      <c r="B71" s="129" t="s">
        <v>197</v>
      </c>
    </row>
    <row r="76" spans="2:16">
      <c r="E76" s="116" t="s">
        <v>22</v>
      </c>
    </row>
  </sheetData>
  <mergeCells count="57">
    <mergeCell ref="B27:P27"/>
    <mergeCell ref="A8:P8"/>
    <mergeCell ref="A9:P9"/>
    <mergeCell ref="A11:P11"/>
    <mergeCell ref="B14:P14"/>
    <mergeCell ref="B15:P15"/>
    <mergeCell ref="B16:P16"/>
    <mergeCell ref="B17:P17"/>
    <mergeCell ref="B21:P21"/>
    <mergeCell ref="C24:P24"/>
    <mergeCell ref="C25:P25"/>
    <mergeCell ref="C26:P26"/>
    <mergeCell ref="B18:P18"/>
    <mergeCell ref="R29:R40"/>
    <mergeCell ref="C30:F30"/>
    <mergeCell ref="G30:J30"/>
    <mergeCell ref="L30:N30"/>
    <mergeCell ref="O30:P30"/>
    <mergeCell ref="C31:F31"/>
    <mergeCell ref="G31:J31"/>
    <mergeCell ref="L31:N31"/>
    <mergeCell ref="O31:P31"/>
    <mergeCell ref="C32:F32"/>
    <mergeCell ref="G32:J32"/>
    <mergeCell ref="L32:N32"/>
    <mergeCell ref="O32:P32"/>
    <mergeCell ref="O33:P33"/>
    <mergeCell ref="C48:P48"/>
    <mergeCell ref="C34:F34"/>
    <mergeCell ref="G34:J34"/>
    <mergeCell ref="L34:N34"/>
    <mergeCell ref="O34:P34"/>
    <mergeCell ref="L40:N40"/>
    <mergeCell ref="C42:P42"/>
    <mergeCell ref="C43:P43"/>
    <mergeCell ref="C44:P44"/>
    <mergeCell ref="C45:P45"/>
    <mergeCell ref="C46:P46"/>
    <mergeCell ref="C47:P47"/>
    <mergeCell ref="C60:P60"/>
    <mergeCell ref="C49:P49"/>
    <mergeCell ref="C50:P50"/>
    <mergeCell ref="C51:P51"/>
    <mergeCell ref="C52:P52"/>
    <mergeCell ref="C53:P53"/>
    <mergeCell ref="C54:P54"/>
    <mergeCell ref="C55:P55"/>
    <mergeCell ref="B56:P56"/>
    <mergeCell ref="C57:P57"/>
    <mergeCell ref="B58:P58"/>
    <mergeCell ref="C59:P59"/>
    <mergeCell ref="C61:P61"/>
    <mergeCell ref="C62:P62"/>
    <mergeCell ref="C63:P63"/>
    <mergeCell ref="C65:P65"/>
    <mergeCell ref="C68:P68"/>
    <mergeCell ref="C64:P64"/>
  </mergeCells>
  <hyperlinks>
    <hyperlink ref="B71" r:id="rId1" xr:uid="{FB6A7AE9-7795-4F28-932C-BE3EBE82701E}"/>
    <hyperlink ref="B27" r:id="rId2" display="Refer to the NZCVS methodology report for further details about the survey." xr:uid="{F4B4669C-45B4-4247-9481-327ED01B0C3C}"/>
    <hyperlink ref="B69" r:id="rId3" display="All NZCVS products can be found here" xr:uid="{71F4F6F2-F560-44AD-9458-72C10B243EE9}"/>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A085F625-8BDA-4EF7-A1CA-5B351EBF2D47}"/>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B5A89-AF83-4D4B-905B-654C1F7EF981}">
  <dimension ref="A6:D41"/>
  <sheetViews>
    <sheetView showGridLines="0" topLeftCell="A22" workbookViewId="0">
      <selection activeCell="C16" sqref="C16"/>
    </sheetView>
  </sheetViews>
  <sheetFormatPr defaultRowHeight="15"/>
  <cols>
    <col min="1" max="1" width="4" customWidth="1"/>
    <col min="2" max="2" width="29" customWidth="1"/>
    <col min="3" max="3" width="132.42578125" customWidth="1"/>
  </cols>
  <sheetData>
    <row r="6" spans="1:4">
      <c r="C6" s="159"/>
    </row>
    <row r="7" spans="1:4" ht="15.75">
      <c r="A7" s="160" t="s">
        <v>268</v>
      </c>
    </row>
    <row r="8" spans="1:4" ht="15.75">
      <c r="A8" s="160"/>
    </row>
    <row r="9" spans="1:4">
      <c r="B9" s="161" t="s">
        <v>269</v>
      </c>
      <c r="C9" s="162" t="s">
        <v>270</v>
      </c>
      <c r="D9" s="97"/>
    </row>
    <row r="10" spans="1:4">
      <c r="B10" s="144" t="s">
        <v>271</v>
      </c>
      <c r="C10" s="163" t="s">
        <v>272</v>
      </c>
      <c r="D10" s="97"/>
    </row>
    <row r="11" spans="1:4">
      <c r="B11" s="144" t="s">
        <v>273</v>
      </c>
      <c r="C11" s="163" t="s">
        <v>274</v>
      </c>
      <c r="D11" s="97"/>
    </row>
    <row r="12" spans="1:4">
      <c r="B12" s="152" t="s">
        <v>275</v>
      </c>
      <c r="C12" s="163" t="s">
        <v>276</v>
      </c>
      <c r="D12" s="164"/>
    </row>
    <row r="13" spans="1:4" ht="38.25">
      <c r="B13" s="152" t="s">
        <v>277</v>
      </c>
      <c r="C13" s="264" t="s">
        <v>435</v>
      </c>
      <c r="D13" s="164"/>
    </row>
    <row r="14" spans="1:4" ht="38.25">
      <c r="B14" s="152" t="s">
        <v>102</v>
      </c>
      <c r="C14" s="166" t="s">
        <v>382</v>
      </c>
    </row>
    <row r="15" spans="1:4" ht="38.25">
      <c r="B15" s="152" t="s">
        <v>278</v>
      </c>
      <c r="C15" s="163" t="s">
        <v>279</v>
      </c>
    </row>
    <row r="16" spans="1:4" ht="25.5">
      <c r="B16" s="152" t="s">
        <v>280</v>
      </c>
      <c r="C16" s="163" t="s">
        <v>281</v>
      </c>
      <c r="D16" s="164"/>
    </row>
    <row r="17" spans="2:4" ht="38.25">
      <c r="B17" s="144" t="s">
        <v>2</v>
      </c>
      <c r="C17" s="165" t="s">
        <v>282</v>
      </c>
      <c r="D17" s="97"/>
    </row>
    <row r="18" spans="2:4">
      <c r="B18" s="144" t="s">
        <v>283</v>
      </c>
      <c r="C18" s="163" t="s">
        <v>409</v>
      </c>
      <c r="D18" s="97"/>
    </row>
    <row r="19" spans="2:4">
      <c r="B19" s="144" t="s">
        <v>284</v>
      </c>
      <c r="C19" s="163" t="s">
        <v>285</v>
      </c>
      <c r="D19" s="97"/>
    </row>
    <row r="20" spans="2:4" ht="38.25">
      <c r="B20" s="144" t="s">
        <v>381</v>
      </c>
      <c r="C20" s="163" t="s">
        <v>286</v>
      </c>
      <c r="D20" s="97"/>
    </row>
    <row r="21" spans="2:4">
      <c r="B21" s="404" t="s">
        <v>287</v>
      </c>
      <c r="C21" s="168" t="s">
        <v>288</v>
      </c>
      <c r="D21" s="97"/>
    </row>
    <row r="22" spans="2:4" ht="38.25">
      <c r="B22" s="405"/>
      <c r="C22" s="169" t="s">
        <v>289</v>
      </c>
      <c r="D22" s="170"/>
    </row>
    <row r="23" spans="2:4" ht="25.5">
      <c r="B23" s="144" t="s">
        <v>18</v>
      </c>
      <c r="C23" s="163" t="s">
        <v>290</v>
      </c>
      <c r="D23" s="97"/>
    </row>
    <row r="24" spans="2:4" ht="42" customHeight="1">
      <c r="B24" s="171" t="s">
        <v>291</v>
      </c>
      <c r="C24" s="165" t="s">
        <v>292</v>
      </c>
      <c r="D24" s="97"/>
    </row>
    <row r="25" spans="2:4" ht="21" customHeight="1">
      <c r="B25" s="171" t="s">
        <v>96</v>
      </c>
      <c r="C25" s="165" t="s">
        <v>293</v>
      </c>
      <c r="D25" s="97"/>
    </row>
    <row r="26" spans="2:4">
      <c r="B26" s="171" t="s">
        <v>28</v>
      </c>
      <c r="C26" s="165" t="s">
        <v>294</v>
      </c>
      <c r="D26" s="97"/>
    </row>
    <row r="27" spans="2:4">
      <c r="B27" s="144" t="s">
        <v>295</v>
      </c>
      <c r="C27" s="163" t="s">
        <v>296</v>
      </c>
      <c r="D27" s="97"/>
    </row>
    <row r="28" spans="2:4" ht="56.25" customHeight="1">
      <c r="B28" s="152" t="s">
        <v>184</v>
      </c>
      <c r="C28" s="163" t="s">
        <v>297</v>
      </c>
      <c r="D28" s="97"/>
    </row>
    <row r="29" spans="2:4">
      <c r="B29" s="144" t="s">
        <v>298</v>
      </c>
      <c r="C29" s="172" t="s">
        <v>299</v>
      </c>
    </row>
    <row r="30" spans="2:4" ht="56.25" customHeight="1">
      <c r="B30" s="173" t="s">
        <v>184</v>
      </c>
      <c r="C30" s="168" t="s">
        <v>297</v>
      </c>
      <c r="D30" s="97"/>
    </row>
    <row r="31" spans="2:4" ht="33" customHeight="1">
      <c r="B31" s="152" t="s">
        <v>300</v>
      </c>
      <c r="C31" s="163" t="s">
        <v>301</v>
      </c>
      <c r="D31" s="97"/>
    </row>
    <row r="32" spans="2:4">
      <c r="B32" s="174" t="s">
        <v>302</v>
      </c>
      <c r="C32" s="175" t="s">
        <v>303</v>
      </c>
      <c r="D32" s="97"/>
    </row>
    <row r="33" spans="1:4" ht="25.5">
      <c r="B33" s="152" t="s">
        <v>12</v>
      </c>
      <c r="C33" s="163" t="s">
        <v>304</v>
      </c>
      <c r="D33" s="97"/>
    </row>
    <row r="34" spans="1:4" ht="25.5">
      <c r="B34" s="167" t="s">
        <v>27</v>
      </c>
      <c r="C34" s="165" t="s">
        <v>410</v>
      </c>
      <c r="D34" s="97"/>
    </row>
    <row r="35" spans="1:4" ht="38.25">
      <c r="B35" s="176" t="s">
        <v>305</v>
      </c>
      <c r="C35" s="175" t="s">
        <v>306</v>
      </c>
      <c r="D35" s="97"/>
    </row>
    <row r="36" spans="1:4">
      <c r="B36" s="144" t="s">
        <v>307</v>
      </c>
      <c r="C36" s="163" t="s">
        <v>308</v>
      </c>
      <c r="D36" s="97"/>
    </row>
    <row r="37" spans="1:4" ht="54" customHeight="1">
      <c r="B37" s="152" t="s">
        <v>103</v>
      </c>
      <c r="C37" s="177" t="s">
        <v>309</v>
      </c>
      <c r="D37" s="170"/>
    </row>
    <row r="38" spans="1:4">
      <c r="A38" s="178"/>
      <c r="B38" s="179" t="s">
        <v>310</v>
      </c>
      <c r="C38" s="177" t="s">
        <v>311</v>
      </c>
      <c r="D38" s="170"/>
    </row>
    <row r="39" spans="1:4" ht="24.6" customHeight="1">
      <c r="B39" s="152" t="s">
        <v>312</v>
      </c>
      <c r="C39" s="163" t="s">
        <v>313</v>
      </c>
      <c r="D39" s="97"/>
    </row>
    <row r="41" spans="1:4">
      <c r="B41" s="180"/>
      <c r="C41" s="180"/>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EAB7D28F-C365-413B-BD12-05C45C4DBD2A}"/>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12B29-E449-4307-BCA0-A48C648FFE19}">
  <dimension ref="A1:Q46"/>
  <sheetViews>
    <sheetView showGridLines="0" topLeftCell="A16" zoomScale="90" zoomScaleNormal="90" workbookViewId="0">
      <selection activeCell="E26" sqref="E26"/>
    </sheetView>
  </sheetViews>
  <sheetFormatPr defaultRowHeight="15"/>
  <cols>
    <col min="1" max="1" width="4.28515625" customWidth="1"/>
    <col min="2" max="2" width="6.140625" style="209" customWidth="1"/>
    <col min="3" max="3" width="35.140625" customWidth="1"/>
    <col min="4" max="4" width="15" style="206" customWidth="1"/>
    <col min="5" max="5" width="78.28515625" style="206" customWidth="1"/>
    <col min="6" max="6" width="20.42578125" style="208" customWidth="1"/>
  </cols>
  <sheetData>
    <row r="1" spans="1:17" s="116" customFormat="1" ht="14.25">
      <c r="B1" s="204"/>
      <c r="D1" s="131"/>
      <c r="E1" s="131"/>
      <c r="F1" s="131"/>
      <c r="Q1" s="137"/>
    </row>
    <row r="2" spans="1:17" s="116" customFormat="1" ht="14.25">
      <c r="B2" s="204"/>
      <c r="D2" s="131"/>
      <c r="E2" s="131"/>
      <c r="F2" s="131"/>
      <c r="Q2" s="137"/>
    </row>
    <row r="3" spans="1:17" s="116" customFormat="1" ht="14.25">
      <c r="B3" s="204"/>
      <c r="D3" s="131"/>
      <c r="E3" s="131"/>
      <c r="F3" s="131"/>
      <c r="Q3" s="137"/>
    </row>
    <row r="4" spans="1:17" s="116" customFormat="1" ht="14.25">
      <c r="B4" s="204"/>
      <c r="D4" s="131"/>
      <c r="E4" s="131"/>
      <c r="F4" s="131"/>
      <c r="Q4" s="137"/>
    </row>
    <row r="5" spans="1:17" s="116" customFormat="1" ht="14.25">
      <c r="B5" s="204"/>
      <c r="D5" s="131"/>
      <c r="E5" s="131"/>
      <c r="F5" s="131"/>
      <c r="Q5" s="137"/>
    </row>
    <row r="6" spans="1:17" s="116" customFormat="1" ht="14.25">
      <c r="B6" s="204"/>
      <c r="D6" s="131"/>
      <c r="E6" s="131"/>
      <c r="F6" s="131"/>
      <c r="Q6" s="137"/>
    </row>
    <row r="7" spans="1:17" s="116" customFormat="1" ht="14.25">
      <c r="B7" s="204"/>
      <c r="D7" s="131"/>
      <c r="E7" s="131"/>
      <c r="F7" s="131"/>
      <c r="Q7" s="137"/>
    </row>
    <row r="8" spans="1:17" s="116" customFormat="1" ht="15.75">
      <c r="A8" s="392" t="s">
        <v>392</v>
      </c>
      <c r="B8" s="392"/>
      <c r="C8" s="392"/>
      <c r="D8" s="392"/>
      <c r="E8" s="392"/>
      <c r="F8" s="392"/>
      <c r="G8" s="392"/>
      <c r="H8" s="392"/>
      <c r="I8" s="392"/>
      <c r="J8" s="392"/>
      <c r="K8" s="392"/>
      <c r="L8" s="392"/>
      <c r="M8" s="392"/>
      <c r="N8" s="392"/>
      <c r="O8" s="392"/>
      <c r="Q8" s="137"/>
    </row>
    <row r="9" spans="1:17" s="116" customFormat="1">
      <c r="A9" s="393" t="s">
        <v>433</v>
      </c>
      <c r="B9" s="393"/>
      <c r="C9" s="393"/>
      <c r="D9" s="393"/>
      <c r="E9" s="393"/>
      <c r="F9" s="393"/>
      <c r="G9" s="393"/>
      <c r="H9" s="393"/>
      <c r="I9" s="393"/>
      <c r="J9" s="393"/>
      <c r="K9" s="393"/>
      <c r="L9" s="393"/>
      <c r="M9" s="393"/>
      <c r="N9" s="393"/>
      <c r="O9" s="393"/>
      <c r="Q9" s="137"/>
    </row>
    <row r="10" spans="1:17" s="116" customFormat="1">
      <c r="A10" s="133"/>
      <c r="B10" s="204"/>
      <c r="D10" s="131"/>
      <c r="E10" s="131"/>
      <c r="F10" s="131"/>
      <c r="Q10" s="137"/>
    </row>
    <row r="11" spans="1:17" s="116" customFormat="1" ht="15.75">
      <c r="A11" s="392" t="s">
        <v>328</v>
      </c>
      <c r="B11" s="392"/>
      <c r="C11" s="392"/>
      <c r="D11" s="392"/>
      <c r="E11" s="392"/>
      <c r="F11" s="392"/>
      <c r="G11" s="392"/>
      <c r="H11" s="392"/>
      <c r="I11" s="392"/>
      <c r="J11" s="392"/>
      <c r="K11" s="392"/>
      <c r="L11" s="392"/>
      <c r="M11" s="392"/>
      <c r="N11" s="392"/>
      <c r="O11" s="392"/>
      <c r="Q11" s="137"/>
    </row>
    <row r="12" spans="1:17" s="116" customFormat="1">
      <c r="A12" s="133"/>
      <c r="B12" s="204"/>
      <c r="D12" s="131"/>
      <c r="E12" s="131"/>
      <c r="F12" s="131"/>
      <c r="Q12" s="137"/>
    </row>
    <row r="13" spans="1:17" ht="15.75">
      <c r="B13" s="409" t="s">
        <v>329</v>
      </c>
      <c r="C13" s="410"/>
      <c r="D13" s="411" t="s">
        <v>330</v>
      </c>
      <c r="E13" s="412"/>
      <c r="F13" s="205" t="s">
        <v>331</v>
      </c>
    </row>
    <row r="14" spans="1:17" ht="27.4" customHeight="1">
      <c r="B14" s="270">
        <v>7.1</v>
      </c>
      <c r="C14" s="272" t="s">
        <v>460</v>
      </c>
      <c r="D14" s="273" t="s">
        <v>444</v>
      </c>
      <c r="E14" s="271" t="s">
        <v>411</v>
      </c>
      <c r="F14" s="423" t="s">
        <v>456</v>
      </c>
    </row>
    <row r="15" spans="1:17" ht="27.4" customHeight="1">
      <c r="B15" s="413">
        <v>7.2</v>
      </c>
      <c r="C15" s="415" t="s">
        <v>332</v>
      </c>
      <c r="D15" s="275" t="s">
        <v>445</v>
      </c>
      <c r="E15" s="277" t="s">
        <v>483</v>
      </c>
      <c r="F15" s="424"/>
      <c r="G15" s="287"/>
    </row>
    <row r="16" spans="1:17" ht="29.45" customHeight="1">
      <c r="B16" s="414"/>
      <c r="C16" s="416"/>
      <c r="D16" s="276" t="s">
        <v>446</v>
      </c>
      <c r="E16" s="274" t="s">
        <v>484</v>
      </c>
      <c r="F16" s="286" t="s">
        <v>457</v>
      </c>
      <c r="G16" s="287"/>
    </row>
    <row r="17" spans="2:7" ht="57" customHeight="1">
      <c r="B17" s="281">
        <v>7.3</v>
      </c>
      <c r="C17" s="278" t="s">
        <v>333</v>
      </c>
      <c r="D17" s="279" t="s">
        <v>447</v>
      </c>
      <c r="E17" s="280" t="s">
        <v>485</v>
      </c>
      <c r="F17" s="286" t="s">
        <v>437</v>
      </c>
      <c r="G17" s="287"/>
    </row>
    <row r="18" spans="2:7" ht="35.1" customHeight="1">
      <c r="B18" s="417">
        <v>7.4</v>
      </c>
      <c r="C18" s="418" t="s">
        <v>334</v>
      </c>
      <c r="D18" s="275" t="s">
        <v>448</v>
      </c>
      <c r="E18" s="277" t="s">
        <v>486</v>
      </c>
      <c r="F18" s="425">
        <v>7.3</v>
      </c>
      <c r="G18" s="288"/>
    </row>
    <row r="19" spans="2:7" ht="21.95" customHeight="1">
      <c r="B19" s="417"/>
      <c r="C19" s="418"/>
      <c r="D19" s="276" t="s">
        <v>449</v>
      </c>
      <c r="E19" s="274" t="s">
        <v>461</v>
      </c>
      <c r="F19" s="426"/>
      <c r="G19" s="288"/>
    </row>
    <row r="20" spans="2:7" ht="44.45" customHeight="1">
      <c r="B20" s="413">
        <v>7.5</v>
      </c>
      <c r="C20" s="419" t="s">
        <v>462</v>
      </c>
      <c r="D20" s="275" t="s">
        <v>450</v>
      </c>
      <c r="E20" s="283" t="s">
        <v>338</v>
      </c>
      <c r="F20" s="426"/>
      <c r="G20" s="288"/>
    </row>
    <row r="21" spans="2:7" ht="21.6" customHeight="1">
      <c r="B21" s="422"/>
      <c r="C21" s="420"/>
      <c r="D21" s="282" t="s">
        <v>451</v>
      </c>
      <c r="E21" s="284" t="s">
        <v>487</v>
      </c>
      <c r="F21" s="426"/>
    </row>
    <row r="22" spans="2:7" ht="28.5">
      <c r="B22" s="422"/>
      <c r="C22" s="420"/>
      <c r="D22" s="282" t="s">
        <v>452</v>
      </c>
      <c r="E22" s="284" t="s">
        <v>337</v>
      </c>
      <c r="F22" s="426"/>
      <c r="G22" s="288"/>
    </row>
    <row r="23" spans="2:7" ht="28.9" customHeight="1">
      <c r="B23" s="414"/>
      <c r="C23" s="421"/>
      <c r="D23" s="276" t="s">
        <v>453</v>
      </c>
      <c r="E23" s="285" t="s">
        <v>488</v>
      </c>
      <c r="F23" s="427"/>
      <c r="G23" s="288"/>
    </row>
    <row r="24" spans="2:7" ht="28.9" customHeight="1">
      <c r="B24" s="417">
        <v>7.6</v>
      </c>
      <c r="C24" s="418" t="s">
        <v>463</v>
      </c>
      <c r="D24" s="275" t="s">
        <v>464</v>
      </c>
      <c r="E24" s="283" t="s">
        <v>465</v>
      </c>
      <c r="F24" s="431" t="s">
        <v>458</v>
      </c>
      <c r="G24" s="287"/>
    </row>
    <row r="25" spans="2:7" ht="28.9" customHeight="1">
      <c r="B25" s="417"/>
      <c r="C25" s="418"/>
      <c r="D25" s="282" t="s">
        <v>454</v>
      </c>
      <c r="E25" s="284" t="s">
        <v>465</v>
      </c>
      <c r="F25" s="426"/>
      <c r="G25" s="287"/>
    </row>
    <row r="26" spans="2:7" ht="28.9" customHeight="1">
      <c r="B26" s="417"/>
      <c r="C26" s="418"/>
      <c r="D26" s="276" t="s">
        <v>466</v>
      </c>
      <c r="E26" s="285" t="s">
        <v>489</v>
      </c>
      <c r="F26" s="427"/>
      <c r="G26" s="287"/>
    </row>
    <row r="27" spans="2:7" ht="28.9" customHeight="1">
      <c r="B27" s="406">
        <v>7.7</v>
      </c>
      <c r="C27" s="432" t="s">
        <v>467</v>
      </c>
      <c r="D27" s="275" t="s">
        <v>455</v>
      </c>
      <c r="E27" s="283" t="s">
        <v>490</v>
      </c>
      <c r="F27" s="428" t="s">
        <v>441</v>
      </c>
      <c r="G27" s="287"/>
    </row>
    <row r="28" spans="2:7" ht="28.9" customHeight="1">
      <c r="B28" s="407"/>
      <c r="C28" s="433"/>
      <c r="D28" s="282" t="s">
        <v>468</v>
      </c>
      <c r="E28" s="284" t="s">
        <v>469</v>
      </c>
      <c r="F28" s="429"/>
      <c r="G28" s="287"/>
    </row>
    <row r="29" spans="2:7" ht="28.9" customHeight="1">
      <c r="B29" s="407"/>
      <c r="C29" s="433"/>
      <c r="D29" s="282" t="s">
        <v>470</v>
      </c>
      <c r="E29" s="284" t="s">
        <v>471</v>
      </c>
      <c r="F29" s="429"/>
      <c r="G29" s="287"/>
    </row>
    <row r="30" spans="2:7" ht="28.5">
      <c r="B30" s="408"/>
      <c r="C30" s="434"/>
      <c r="D30" s="276" t="s">
        <v>472</v>
      </c>
      <c r="E30" s="285" t="s">
        <v>473</v>
      </c>
      <c r="F30" s="430"/>
      <c r="G30" s="287"/>
    </row>
    <row r="31" spans="2:7" ht="42" customHeight="1">
      <c r="B31" s="207"/>
    </row>
    <row r="34" ht="28.9" customHeight="1"/>
    <row r="35" ht="28.9" customHeight="1"/>
    <row r="43" ht="28.9" customHeight="1"/>
    <row r="44" ht="28.9" customHeight="1"/>
    <row r="45" ht="40.9" customHeight="1"/>
    <row r="46" ht="28.9" customHeight="1"/>
  </sheetData>
  <mergeCells count="19">
    <mergeCell ref="F24:F26"/>
    <mergeCell ref="C24:C26"/>
    <mergeCell ref="C27:C30"/>
    <mergeCell ref="B27:B30"/>
    <mergeCell ref="A8:O8"/>
    <mergeCell ref="A9:O9"/>
    <mergeCell ref="A11:O11"/>
    <mergeCell ref="B13:C13"/>
    <mergeCell ref="D13:E13"/>
    <mergeCell ref="B15:B16"/>
    <mergeCell ref="C15:C16"/>
    <mergeCell ref="B18:B19"/>
    <mergeCell ref="C18:C19"/>
    <mergeCell ref="C20:C23"/>
    <mergeCell ref="B20:B23"/>
    <mergeCell ref="B24:B26"/>
    <mergeCell ref="F14:F15"/>
    <mergeCell ref="F18:F23"/>
    <mergeCell ref="F27:F30"/>
  </mergeCells>
  <phoneticPr fontId="42" type="noConversion"/>
  <hyperlinks>
    <hyperlink ref="F14:F15" location="'7.1'!A1" display="7.1 and 7.1a" xr:uid="{3D40B651-CED5-42BB-83B0-65C7E3408791}"/>
    <hyperlink ref="F16" location="'7.2'!A1" display="7.2 and 7.2a" xr:uid="{3F58C289-ABDF-4F35-9D89-073B2FABB824}"/>
    <hyperlink ref="F17" location="'7.1b'!A1" display="7.1b" xr:uid="{9FC92D90-FD0D-45B1-8E3A-C78F28F334F1}"/>
    <hyperlink ref="F18:F23" location="'7.3'!A1" display="'7.3'!A1" xr:uid="{A0623EB3-5E09-492A-932C-90D46C10E60B}"/>
    <hyperlink ref="F24:F25" location="'7.5'!A1" display="7.5 and 7.5a" xr:uid="{1309F9D4-4E0A-4CA9-BB47-ABB15B36E88C}"/>
    <hyperlink ref="F27:F30" location="'7.5b'!A1" display="7.5b" xr:uid="{C9F053CB-732F-43FA-B61D-5282EA1DD37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8787-583F-4C73-A6FE-A7A39ACA3C3B}">
  <dimension ref="A7:BD62"/>
  <sheetViews>
    <sheetView showGridLines="0" zoomScaleNormal="100" workbookViewId="0">
      <selection activeCell="P17" sqref="P17"/>
    </sheetView>
  </sheetViews>
  <sheetFormatPr defaultColWidth="9.28515625" defaultRowHeight="15"/>
  <cols>
    <col min="1" max="1" width="42.28515625" style="3" customWidth="1"/>
    <col min="2" max="2" width="9.85546875" style="2" customWidth="1"/>
    <col min="3" max="3" width="2" style="2" bestFit="1" customWidth="1"/>
    <col min="4" max="4" width="1.7109375" style="2" bestFit="1" customWidth="1"/>
    <col min="5" max="5" width="10.5703125" style="2" customWidth="1"/>
    <col min="6" max="6" width="2" style="2" bestFit="1" customWidth="1"/>
    <col min="7" max="7" width="1.7109375" style="2" bestFit="1" customWidth="1"/>
    <col min="8" max="8" width="9.85546875" style="2" customWidth="1"/>
    <col min="9" max="9" width="2" style="2" bestFit="1" customWidth="1"/>
    <col min="10" max="10" width="1.7109375" style="2" bestFit="1" customWidth="1"/>
    <col min="11" max="11" width="1.7109375" style="2" customWidth="1"/>
    <col min="12" max="12" width="2" style="2" customWidth="1"/>
    <col min="13" max="16384" width="9.28515625" style="2"/>
  </cols>
  <sheetData>
    <row r="7" spans="1:12">
      <c r="A7" s="1" t="s">
        <v>491</v>
      </c>
    </row>
    <row r="9" spans="1:12">
      <c r="A9" s="3" t="s">
        <v>492</v>
      </c>
      <c r="H9" s="3"/>
    </row>
    <row r="10" spans="1:12" ht="30" customHeight="1">
      <c r="A10" s="439" t="s">
        <v>493</v>
      </c>
      <c r="B10" s="444" t="s">
        <v>383</v>
      </c>
      <c r="C10" s="445"/>
      <c r="D10" s="446"/>
      <c r="E10" s="444" t="s">
        <v>385</v>
      </c>
      <c r="F10" s="445"/>
      <c r="G10" s="446"/>
      <c r="H10" s="444" t="s">
        <v>384</v>
      </c>
      <c r="I10" s="445"/>
      <c r="J10" s="445"/>
      <c r="K10" s="445"/>
      <c r="L10" s="446"/>
    </row>
    <row r="11" spans="1:12" ht="55.9" customHeight="1">
      <c r="A11" s="440"/>
      <c r="B11" s="441" t="s">
        <v>494</v>
      </c>
      <c r="C11" s="442"/>
      <c r="D11" s="443"/>
      <c r="E11" s="441" t="s">
        <v>494</v>
      </c>
      <c r="F11" s="442"/>
      <c r="G11" s="443"/>
      <c r="H11" s="441" t="s">
        <v>494</v>
      </c>
      <c r="I11" s="447"/>
      <c r="J11" s="447"/>
      <c r="K11" s="447"/>
      <c r="L11" s="448"/>
    </row>
    <row r="12" spans="1:12">
      <c r="A12" s="6" t="s">
        <v>2</v>
      </c>
      <c r="B12" s="98">
        <v>37.81</v>
      </c>
      <c r="C12" s="112" t="s">
        <v>475</v>
      </c>
      <c r="D12" s="113" t="s">
        <v>264</v>
      </c>
      <c r="E12" s="111">
        <v>37.549999999999997</v>
      </c>
      <c r="F12" s="111" t="s">
        <v>475</v>
      </c>
      <c r="G12" s="112" t="s">
        <v>264</v>
      </c>
      <c r="H12" s="317">
        <v>33.47</v>
      </c>
      <c r="I12" s="317" t="s">
        <v>475</v>
      </c>
      <c r="J12" s="318" t="s">
        <v>475</v>
      </c>
      <c r="K12" s="318" t="s">
        <v>475</v>
      </c>
      <c r="L12" s="321" t="s">
        <v>475</v>
      </c>
    </row>
    <row r="13" spans="1:12">
      <c r="A13" s="9" t="s">
        <v>3</v>
      </c>
      <c r="B13" s="42">
        <v>38.24</v>
      </c>
      <c r="C13" s="184" t="s">
        <v>475</v>
      </c>
      <c r="D13" s="107" t="s">
        <v>264</v>
      </c>
      <c r="E13" s="43">
        <v>38.61</v>
      </c>
      <c r="F13" s="43" t="s">
        <v>475</v>
      </c>
      <c r="G13" s="184" t="s">
        <v>264</v>
      </c>
      <c r="H13" s="319">
        <v>32.71</v>
      </c>
      <c r="I13" s="237" t="s">
        <v>475</v>
      </c>
      <c r="J13" s="243" t="s">
        <v>475</v>
      </c>
      <c r="K13" s="243" t="s">
        <v>475</v>
      </c>
      <c r="L13" s="236" t="s">
        <v>475</v>
      </c>
    </row>
    <row r="14" spans="1:12">
      <c r="A14" s="6" t="s">
        <v>4</v>
      </c>
      <c r="B14" s="46">
        <v>88.59</v>
      </c>
      <c r="C14" s="186" t="s">
        <v>256</v>
      </c>
      <c r="D14" s="76" t="s">
        <v>264</v>
      </c>
      <c r="E14" s="44">
        <v>88.52</v>
      </c>
      <c r="F14" s="44" t="s">
        <v>256</v>
      </c>
      <c r="G14" s="186" t="s">
        <v>264</v>
      </c>
      <c r="H14" s="237">
        <v>79.930000000000007</v>
      </c>
      <c r="I14" s="237" t="s">
        <v>256</v>
      </c>
      <c r="J14" s="243" t="s">
        <v>264</v>
      </c>
      <c r="K14" s="243" t="s">
        <v>475</v>
      </c>
      <c r="L14" s="236" t="s">
        <v>475</v>
      </c>
    </row>
    <row r="15" spans="1:12">
      <c r="A15" s="6" t="s">
        <v>5</v>
      </c>
      <c r="B15" s="46">
        <v>51.22</v>
      </c>
      <c r="C15" s="186" t="s">
        <v>256</v>
      </c>
      <c r="D15" s="76" t="s">
        <v>264</v>
      </c>
      <c r="E15" s="44">
        <v>46.6</v>
      </c>
      <c r="F15" s="44" t="s">
        <v>256</v>
      </c>
      <c r="G15" s="186" t="s">
        <v>264</v>
      </c>
      <c r="H15" s="237">
        <v>48.32</v>
      </c>
      <c r="I15" s="237" t="s">
        <v>256</v>
      </c>
      <c r="J15" s="243" t="s">
        <v>475</v>
      </c>
      <c r="K15" s="243" t="s">
        <v>475</v>
      </c>
      <c r="L15" s="236" t="s">
        <v>475</v>
      </c>
    </row>
    <row r="16" spans="1:12">
      <c r="A16" s="6" t="s">
        <v>6</v>
      </c>
      <c r="B16" s="46" t="s">
        <v>260</v>
      </c>
      <c r="C16" s="186" t="s">
        <v>475</v>
      </c>
      <c r="D16" s="76" t="s">
        <v>475</v>
      </c>
      <c r="E16" s="44" t="s">
        <v>260</v>
      </c>
      <c r="F16" s="44" t="s">
        <v>475</v>
      </c>
      <c r="G16" s="186" t="s">
        <v>475</v>
      </c>
      <c r="H16" s="237" t="s">
        <v>262</v>
      </c>
      <c r="I16" s="237" t="s">
        <v>475</v>
      </c>
      <c r="J16" s="243" t="s">
        <v>475</v>
      </c>
      <c r="K16" s="243" t="s">
        <v>475</v>
      </c>
      <c r="L16" s="236" t="s">
        <v>475</v>
      </c>
    </row>
    <row r="17" spans="1:12">
      <c r="A17" s="6" t="s">
        <v>7</v>
      </c>
      <c r="B17" s="46">
        <v>27.97</v>
      </c>
      <c r="C17" s="186" t="s">
        <v>256</v>
      </c>
      <c r="D17" s="76" t="s">
        <v>475</v>
      </c>
      <c r="E17" s="44">
        <v>26.7</v>
      </c>
      <c r="F17" s="44" t="s">
        <v>256</v>
      </c>
      <c r="G17" s="186" t="s">
        <v>475</v>
      </c>
      <c r="H17" s="237">
        <v>30.17</v>
      </c>
      <c r="I17" s="237" t="s">
        <v>256</v>
      </c>
      <c r="J17" s="243" t="s">
        <v>475</v>
      </c>
      <c r="K17" s="243" t="s">
        <v>475</v>
      </c>
      <c r="L17" s="236" t="s">
        <v>475</v>
      </c>
    </row>
    <row r="18" spans="1:12">
      <c r="A18" s="6" t="s">
        <v>8</v>
      </c>
      <c r="B18" s="46" t="s">
        <v>260</v>
      </c>
      <c r="C18" s="186" t="s">
        <v>475</v>
      </c>
      <c r="D18" s="76" t="s">
        <v>475</v>
      </c>
      <c r="E18" s="44" t="s">
        <v>260</v>
      </c>
      <c r="F18" s="44" t="s">
        <v>475</v>
      </c>
      <c r="G18" s="186" t="s">
        <v>475</v>
      </c>
      <c r="H18" s="237" t="s">
        <v>260</v>
      </c>
      <c r="I18" s="237" t="s">
        <v>475</v>
      </c>
      <c r="J18" s="243" t="s">
        <v>475</v>
      </c>
      <c r="K18" s="243" t="s">
        <v>475</v>
      </c>
      <c r="L18" s="236" t="s">
        <v>475</v>
      </c>
    </row>
    <row r="19" spans="1:12">
      <c r="A19" s="6" t="s">
        <v>9</v>
      </c>
      <c r="B19" s="46">
        <v>30.25</v>
      </c>
      <c r="C19" s="186" t="s">
        <v>256</v>
      </c>
      <c r="D19" s="76" t="s">
        <v>475</v>
      </c>
      <c r="E19" s="44">
        <v>33.36</v>
      </c>
      <c r="F19" s="44" t="s">
        <v>256</v>
      </c>
      <c r="G19" s="186" t="s">
        <v>475</v>
      </c>
      <c r="H19" s="237">
        <v>21.66</v>
      </c>
      <c r="I19" s="237" t="s">
        <v>256</v>
      </c>
      <c r="J19" s="243" t="s">
        <v>475</v>
      </c>
      <c r="K19" s="243" t="s">
        <v>475</v>
      </c>
      <c r="L19" s="236" t="s">
        <v>475</v>
      </c>
    </row>
    <row r="20" spans="1:12">
      <c r="A20" s="6" t="s">
        <v>10</v>
      </c>
      <c r="B20" s="46" t="s">
        <v>262</v>
      </c>
      <c r="C20" s="186" t="s">
        <v>475</v>
      </c>
      <c r="D20" s="76" t="s">
        <v>475</v>
      </c>
      <c r="E20" s="44" t="s">
        <v>262</v>
      </c>
      <c r="F20" s="44" t="s">
        <v>475</v>
      </c>
      <c r="G20" s="186" t="s">
        <v>475</v>
      </c>
      <c r="H20" s="237">
        <v>14.77</v>
      </c>
      <c r="I20" s="237" t="s">
        <v>256</v>
      </c>
      <c r="J20" s="243" t="s">
        <v>475</v>
      </c>
      <c r="K20" s="243" t="s">
        <v>475</v>
      </c>
      <c r="L20" s="236" t="s">
        <v>475</v>
      </c>
    </row>
    <row r="21" spans="1:12">
      <c r="A21" s="15" t="s">
        <v>11</v>
      </c>
      <c r="B21" s="52" t="s">
        <v>260</v>
      </c>
      <c r="C21" s="187" t="s">
        <v>475</v>
      </c>
      <c r="D21" s="108" t="s">
        <v>475</v>
      </c>
      <c r="E21" s="45" t="s">
        <v>260</v>
      </c>
      <c r="F21" s="45" t="s">
        <v>475</v>
      </c>
      <c r="G21" s="187" t="s">
        <v>475</v>
      </c>
      <c r="H21" s="320" t="s">
        <v>260</v>
      </c>
      <c r="I21" s="237" t="s">
        <v>475</v>
      </c>
      <c r="J21" s="243" t="s">
        <v>475</v>
      </c>
      <c r="K21" s="243" t="s">
        <v>475</v>
      </c>
      <c r="L21" s="236" t="s">
        <v>475</v>
      </c>
    </row>
    <row r="22" spans="1:12">
      <c r="A22" s="18" t="s">
        <v>12</v>
      </c>
      <c r="B22" s="98">
        <v>19.84</v>
      </c>
      <c r="C22" s="112" t="s">
        <v>475</v>
      </c>
      <c r="D22" s="113" t="s">
        <v>475</v>
      </c>
      <c r="E22" s="111">
        <v>20</v>
      </c>
      <c r="F22" s="111" t="s">
        <v>258</v>
      </c>
      <c r="G22" s="112" t="s">
        <v>475</v>
      </c>
      <c r="H22" s="317">
        <v>20.85</v>
      </c>
      <c r="I22" s="317" t="s">
        <v>256</v>
      </c>
      <c r="J22" s="318" t="s">
        <v>475</v>
      </c>
      <c r="K22" s="318" t="s">
        <v>475</v>
      </c>
      <c r="L22" s="321" t="s">
        <v>475</v>
      </c>
    </row>
    <row r="23" spans="1:12">
      <c r="A23" s="19" t="s">
        <v>13</v>
      </c>
      <c r="B23" s="42" t="s">
        <v>260</v>
      </c>
      <c r="C23" s="184" t="s">
        <v>475</v>
      </c>
      <c r="D23" s="107" t="s">
        <v>475</v>
      </c>
      <c r="E23" s="43" t="s">
        <v>260</v>
      </c>
      <c r="F23" s="43" t="s">
        <v>475</v>
      </c>
      <c r="G23" s="184" t="s">
        <v>475</v>
      </c>
      <c r="H23" s="319" t="s">
        <v>262</v>
      </c>
      <c r="I23" s="237" t="s">
        <v>475</v>
      </c>
      <c r="J23" s="243" t="s">
        <v>475</v>
      </c>
      <c r="K23" s="243" t="s">
        <v>475</v>
      </c>
      <c r="L23" s="236" t="s">
        <v>475</v>
      </c>
    </row>
    <row r="24" spans="1:12">
      <c r="A24" s="20" t="s">
        <v>14</v>
      </c>
      <c r="B24" s="46">
        <v>21.45</v>
      </c>
      <c r="C24" s="186" t="s">
        <v>258</v>
      </c>
      <c r="D24" s="76" t="s">
        <v>475</v>
      </c>
      <c r="E24" s="44">
        <v>24.69</v>
      </c>
      <c r="F24" s="44" t="s">
        <v>258</v>
      </c>
      <c r="G24" s="186" t="s">
        <v>475</v>
      </c>
      <c r="H24" s="237">
        <v>19.55</v>
      </c>
      <c r="I24" s="237" t="s">
        <v>258</v>
      </c>
      <c r="J24" s="243" t="s">
        <v>475</v>
      </c>
      <c r="K24" s="243" t="s">
        <v>475</v>
      </c>
      <c r="L24" s="236" t="s">
        <v>475</v>
      </c>
    </row>
    <row r="25" spans="1:12">
      <c r="A25" s="20" t="s">
        <v>325</v>
      </c>
      <c r="B25" s="46">
        <v>11.54</v>
      </c>
      <c r="C25" s="186" t="s">
        <v>258</v>
      </c>
      <c r="D25" s="76" t="s">
        <v>264</v>
      </c>
      <c r="E25" s="44">
        <v>8.0500000000000007</v>
      </c>
      <c r="F25" s="44" t="s">
        <v>258</v>
      </c>
      <c r="G25" s="186" t="s">
        <v>264</v>
      </c>
      <c r="H25" s="237">
        <v>9.81</v>
      </c>
      <c r="I25" s="237" t="s">
        <v>258</v>
      </c>
      <c r="J25" s="243" t="s">
        <v>475</v>
      </c>
      <c r="K25" s="243" t="s">
        <v>475</v>
      </c>
      <c r="L25" s="236" t="s">
        <v>475</v>
      </c>
    </row>
    <row r="26" spans="1:12">
      <c r="A26" s="20" t="s">
        <v>414</v>
      </c>
      <c r="B26" s="46" t="s">
        <v>262</v>
      </c>
      <c r="C26" s="186" t="s">
        <v>475</v>
      </c>
      <c r="D26" s="76"/>
      <c r="E26" s="44" t="s">
        <v>262</v>
      </c>
      <c r="F26" s="44" t="s">
        <v>475</v>
      </c>
      <c r="G26" s="186"/>
      <c r="H26" s="237" t="s">
        <v>262</v>
      </c>
      <c r="I26" s="237" t="s">
        <v>475</v>
      </c>
      <c r="J26" s="243" t="s">
        <v>475</v>
      </c>
      <c r="K26" s="243" t="s">
        <v>475</v>
      </c>
      <c r="L26" s="236" t="s">
        <v>475</v>
      </c>
    </row>
    <row r="27" spans="1:12">
      <c r="A27" s="20" t="s">
        <v>15</v>
      </c>
      <c r="B27" s="52">
        <v>29.69</v>
      </c>
      <c r="C27" s="187" t="s">
        <v>256</v>
      </c>
      <c r="D27" s="108" t="s">
        <v>475</v>
      </c>
      <c r="E27" s="45">
        <v>32.54</v>
      </c>
      <c r="F27" s="45" t="s">
        <v>256</v>
      </c>
      <c r="G27" s="187" t="s">
        <v>475</v>
      </c>
      <c r="H27" s="320" t="s">
        <v>260</v>
      </c>
      <c r="I27" s="237" t="s">
        <v>475</v>
      </c>
      <c r="J27" s="243" t="s">
        <v>475</v>
      </c>
      <c r="K27" s="243" t="s">
        <v>475</v>
      </c>
      <c r="L27" s="236" t="s">
        <v>475</v>
      </c>
    </row>
    <row r="28" spans="1:12">
      <c r="A28" s="21" t="s">
        <v>16</v>
      </c>
      <c r="B28" s="47">
        <v>25.58</v>
      </c>
      <c r="C28" s="188" t="s">
        <v>475</v>
      </c>
      <c r="D28" s="189" t="s">
        <v>475</v>
      </c>
      <c r="E28" s="100">
        <v>25.17</v>
      </c>
      <c r="F28" s="190" t="s">
        <v>475</v>
      </c>
      <c r="G28" s="188" t="s">
        <v>475</v>
      </c>
      <c r="H28" s="190">
        <v>24.6</v>
      </c>
      <c r="I28" s="100" t="s">
        <v>475</v>
      </c>
      <c r="J28" s="191" t="s">
        <v>475</v>
      </c>
      <c r="K28" s="191" t="s">
        <v>475</v>
      </c>
      <c r="L28" s="192" t="s">
        <v>475</v>
      </c>
    </row>
    <row r="29" spans="1:12">
      <c r="H29" s="3"/>
      <c r="J29" s="24"/>
      <c r="K29" s="24"/>
    </row>
    <row r="30" spans="1:12">
      <c r="A30" s="3" t="s">
        <v>495</v>
      </c>
      <c r="H30" s="3"/>
      <c r="J30" s="24"/>
      <c r="K30" s="24"/>
    </row>
    <row r="31" spans="1:12" ht="30" customHeight="1">
      <c r="A31" s="439" t="s">
        <v>493</v>
      </c>
      <c r="B31" s="444" t="s">
        <v>383</v>
      </c>
      <c r="C31" s="445"/>
      <c r="D31" s="446"/>
      <c r="E31" s="444" t="s">
        <v>385</v>
      </c>
      <c r="F31" s="445"/>
      <c r="G31" s="446"/>
      <c r="H31" s="444" t="s">
        <v>384</v>
      </c>
      <c r="I31" s="445"/>
      <c r="J31" s="445"/>
      <c r="K31" s="445"/>
      <c r="L31" s="446"/>
    </row>
    <row r="32" spans="1:12" ht="43.5" customHeight="1">
      <c r="A32" s="440"/>
      <c r="B32" s="441" t="s">
        <v>494</v>
      </c>
      <c r="C32" s="442"/>
      <c r="D32" s="443"/>
      <c r="E32" s="441" t="s">
        <v>494</v>
      </c>
      <c r="F32" s="442"/>
      <c r="G32" s="443"/>
      <c r="H32" s="441" t="s">
        <v>494</v>
      </c>
      <c r="I32" s="442"/>
      <c r="J32" s="442"/>
      <c r="K32" s="442"/>
      <c r="L32" s="443"/>
    </row>
    <row r="33" spans="1:16">
      <c r="A33" s="9" t="s">
        <v>3</v>
      </c>
      <c r="B33" s="102">
        <v>38.24</v>
      </c>
      <c r="C33" s="102" t="s">
        <v>475</v>
      </c>
      <c r="D33" s="193" t="s">
        <v>475</v>
      </c>
      <c r="E33" s="102">
        <v>38.61</v>
      </c>
      <c r="F33" s="102" t="s">
        <v>475</v>
      </c>
      <c r="G33" s="193" t="s">
        <v>264</v>
      </c>
      <c r="H33" s="322">
        <v>32.71</v>
      </c>
      <c r="I33" s="319" t="s">
        <v>475</v>
      </c>
      <c r="J33" s="323" t="s">
        <v>475</v>
      </c>
      <c r="K33" s="323" t="s">
        <v>475</v>
      </c>
      <c r="L33" s="324" t="s">
        <v>475</v>
      </c>
    </row>
    <row r="34" spans="1:16">
      <c r="A34" s="6" t="s">
        <v>11</v>
      </c>
      <c r="B34" s="75" t="s">
        <v>260</v>
      </c>
      <c r="C34" s="75" t="s">
        <v>475</v>
      </c>
      <c r="D34" s="194" t="s">
        <v>475</v>
      </c>
      <c r="E34" s="75" t="s">
        <v>260</v>
      </c>
      <c r="F34" s="75" t="s">
        <v>475</v>
      </c>
      <c r="G34" s="114" t="s">
        <v>475</v>
      </c>
      <c r="H34" s="237" t="s">
        <v>260</v>
      </c>
      <c r="I34" s="237" t="s">
        <v>475</v>
      </c>
      <c r="J34" s="243" t="s">
        <v>475</v>
      </c>
      <c r="K34" s="243" t="s">
        <v>475</v>
      </c>
      <c r="L34" s="236" t="s">
        <v>475</v>
      </c>
    </row>
    <row r="35" spans="1:16">
      <c r="A35" s="6" t="s">
        <v>17</v>
      </c>
      <c r="B35" s="75">
        <v>49.94</v>
      </c>
      <c r="C35" s="75" t="s">
        <v>256</v>
      </c>
      <c r="D35" s="194" t="s">
        <v>264</v>
      </c>
      <c r="E35" s="75">
        <v>47.96</v>
      </c>
      <c r="F35" s="75" t="s">
        <v>475</v>
      </c>
      <c r="G35" s="114" t="s">
        <v>264</v>
      </c>
      <c r="H35" s="237">
        <v>46.09</v>
      </c>
      <c r="I35" s="237" t="s">
        <v>256</v>
      </c>
      <c r="J35" s="243" t="s">
        <v>264</v>
      </c>
      <c r="K35" s="243" t="s">
        <v>475</v>
      </c>
      <c r="L35" s="236" t="s">
        <v>475</v>
      </c>
    </row>
    <row r="36" spans="1:16">
      <c r="A36" s="6" t="s">
        <v>182</v>
      </c>
      <c r="B36" s="75">
        <v>28.22</v>
      </c>
      <c r="C36" s="75" t="s">
        <v>256</v>
      </c>
      <c r="D36" s="194" t="s">
        <v>475</v>
      </c>
      <c r="E36" s="75">
        <v>17.149999999999999</v>
      </c>
      <c r="F36" s="75" t="s">
        <v>258</v>
      </c>
      <c r="G36" s="114" t="s">
        <v>475</v>
      </c>
      <c r="H36" s="237">
        <v>18.04</v>
      </c>
      <c r="I36" s="237" t="s">
        <v>256</v>
      </c>
      <c r="J36" s="243" t="s">
        <v>475</v>
      </c>
      <c r="K36" s="243" t="s">
        <v>475</v>
      </c>
      <c r="L36" s="236" t="s">
        <v>475</v>
      </c>
    </row>
    <row r="37" spans="1:16">
      <c r="A37" s="6" t="s">
        <v>345</v>
      </c>
      <c r="B37" s="75">
        <v>25.12</v>
      </c>
      <c r="C37" s="75" t="s">
        <v>258</v>
      </c>
      <c r="D37" s="194" t="s">
        <v>475</v>
      </c>
      <c r="E37" s="75">
        <v>29.75</v>
      </c>
      <c r="F37" s="75" t="s">
        <v>258</v>
      </c>
      <c r="G37" s="114" t="s">
        <v>475</v>
      </c>
      <c r="H37" s="237">
        <v>27.47</v>
      </c>
      <c r="I37" s="237" t="s">
        <v>256</v>
      </c>
      <c r="J37" s="243" t="s">
        <v>475</v>
      </c>
      <c r="K37" s="243" t="s">
        <v>475</v>
      </c>
      <c r="L37" s="236" t="s">
        <v>475</v>
      </c>
    </row>
    <row r="38" spans="1:16">
      <c r="A38" s="30" t="s">
        <v>19</v>
      </c>
      <c r="B38" s="75">
        <v>30.02</v>
      </c>
      <c r="C38" s="75" t="s">
        <v>256</v>
      </c>
      <c r="D38" s="194" t="s">
        <v>475</v>
      </c>
      <c r="E38" s="75">
        <v>36.69</v>
      </c>
      <c r="F38" s="75" t="s">
        <v>256</v>
      </c>
      <c r="G38" s="114" t="s">
        <v>475</v>
      </c>
      <c r="H38" s="237" t="s">
        <v>260</v>
      </c>
      <c r="I38" s="237" t="s">
        <v>475</v>
      </c>
      <c r="J38" s="243" t="s">
        <v>475</v>
      </c>
      <c r="K38" s="243" t="s">
        <v>475</v>
      </c>
      <c r="L38" s="236" t="s">
        <v>475</v>
      </c>
    </row>
    <row r="39" spans="1:16">
      <c r="A39" s="30" t="s">
        <v>20</v>
      </c>
      <c r="B39" s="75">
        <v>32.47</v>
      </c>
      <c r="C39" s="75" t="s">
        <v>256</v>
      </c>
      <c r="D39" s="194" t="s">
        <v>475</v>
      </c>
      <c r="E39" s="75">
        <v>32.229999999999997</v>
      </c>
      <c r="F39" s="75" t="s">
        <v>256</v>
      </c>
      <c r="G39" s="114" t="s">
        <v>475</v>
      </c>
      <c r="H39" s="237">
        <v>29.35</v>
      </c>
      <c r="I39" s="237" t="s">
        <v>258</v>
      </c>
      <c r="J39" s="243" t="s">
        <v>475</v>
      </c>
      <c r="K39" s="243" t="s">
        <v>475</v>
      </c>
      <c r="L39" s="236" t="s">
        <v>475</v>
      </c>
    </row>
    <row r="40" spans="1:16">
      <c r="A40" s="30" t="s">
        <v>21</v>
      </c>
      <c r="B40" s="75" t="s">
        <v>262</v>
      </c>
      <c r="C40" s="75" t="s">
        <v>475</v>
      </c>
      <c r="D40" s="194"/>
      <c r="E40" s="75" t="s">
        <v>262</v>
      </c>
      <c r="F40" s="75" t="s">
        <v>475</v>
      </c>
      <c r="G40" s="114" t="s">
        <v>475</v>
      </c>
      <c r="H40" s="237" t="s">
        <v>262</v>
      </c>
      <c r="I40" s="237" t="s">
        <v>475</v>
      </c>
      <c r="J40" s="243" t="s">
        <v>475</v>
      </c>
      <c r="K40" s="243" t="s">
        <v>475</v>
      </c>
      <c r="L40" s="236" t="s">
        <v>475</v>
      </c>
      <c r="P40" s="2" t="s">
        <v>22</v>
      </c>
    </row>
    <row r="41" spans="1:16">
      <c r="A41" s="15" t="s">
        <v>344</v>
      </c>
      <c r="B41" s="103">
        <v>8.39</v>
      </c>
      <c r="C41" s="103" t="s">
        <v>258</v>
      </c>
      <c r="D41" s="195" t="s">
        <v>264</v>
      </c>
      <c r="E41" s="103">
        <v>6.8</v>
      </c>
      <c r="F41" s="103" t="s">
        <v>258</v>
      </c>
      <c r="G41" s="196" t="s">
        <v>264</v>
      </c>
      <c r="H41" s="320">
        <v>7.76</v>
      </c>
      <c r="I41" s="320" t="s">
        <v>258</v>
      </c>
      <c r="J41" s="325" t="s">
        <v>264</v>
      </c>
      <c r="K41" s="325" t="s">
        <v>475</v>
      </c>
      <c r="L41" s="326" t="s">
        <v>475</v>
      </c>
    </row>
    <row r="43" spans="1:16">
      <c r="A43" s="3" t="s">
        <v>496</v>
      </c>
    </row>
    <row r="44" spans="1:16" ht="30" customHeight="1">
      <c r="A44" s="439" t="s">
        <v>493</v>
      </c>
      <c r="B44" s="444" t="s">
        <v>383</v>
      </c>
      <c r="C44" s="445"/>
      <c r="D44" s="446"/>
      <c r="E44" s="444" t="s">
        <v>385</v>
      </c>
      <c r="F44" s="445"/>
      <c r="G44" s="446"/>
      <c r="H44" s="444" t="s">
        <v>384</v>
      </c>
      <c r="I44" s="445"/>
      <c r="J44" s="445"/>
      <c r="K44" s="445"/>
      <c r="L44" s="446"/>
    </row>
    <row r="45" spans="1:16" ht="42.75" customHeight="1">
      <c r="A45" s="440"/>
      <c r="B45" s="441" t="s">
        <v>494</v>
      </c>
      <c r="C45" s="442"/>
      <c r="D45" s="443"/>
      <c r="E45" s="441" t="s">
        <v>494</v>
      </c>
      <c r="F45" s="442"/>
      <c r="G45" s="443"/>
      <c r="H45" s="441" t="s">
        <v>494</v>
      </c>
      <c r="I45" s="442"/>
      <c r="J45" s="442"/>
      <c r="K45" s="442"/>
      <c r="L45" s="443"/>
    </row>
    <row r="46" spans="1:16">
      <c r="A46" s="213" t="s">
        <v>339</v>
      </c>
      <c r="B46" s="214"/>
      <c r="C46" s="212"/>
      <c r="D46" s="214"/>
      <c r="E46" s="214"/>
      <c r="F46" s="212"/>
      <c r="G46" s="214"/>
      <c r="H46" s="214"/>
      <c r="I46" s="212"/>
      <c r="J46" s="212"/>
      <c r="K46" s="212"/>
      <c r="L46" s="241"/>
    </row>
    <row r="47" spans="1:16">
      <c r="A47" s="6" t="s">
        <v>340</v>
      </c>
      <c r="B47" s="75">
        <v>34.83</v>
      </c>
      <c r="C47" s="75" t="s">
        <v>256</v>
      </c>
      <c r="D47" s="194" t="s">
        <v>475</v>
      </c>
      <c r="E47" s="75" t="s">
        <v>262</v>
      </c>
      <c r="F47" s="75" t="s">
        <v>475</v>
      </c>
      <c r="G47" s="211" t="s">
        <v>475</v>
      </c>
      <c r="H47" s="46" t="s">
        <v>260</v>
      </c>
      <c r="I47" s="44" t="s">
        <v>475</v>
      </c>
      <c r="J47" s="185" t="s">
        <v>475</v>
      </c>
      <c r="K47" s="185" t="s">
        <v>475</v>
      </c>
      <c r="L47" s="76" t="s">
        <v>475</v>
      </c>
    </row>
    <row r="48" spans="1:16">
      <c r="A48" s="30" t="s">
        <v>341</v>
      </c>
      <c r="B48" s="75">
        <v>35.81</v>
      </c>
      <c r="C48" s="75" t="s">
        <v>256</v>
      </c>
      <c r="D48" s="194" t="s">
        <v>475</v>
      </c>
      <c r="E48" s="75" t="s">
        <v>262</v>
      </c>
      <c r="F48" s="75" t="s">
        <v>475</v>
      </c>
      <c r="G48" s="114" t="s">
        <v>475</v>
      </c>
      <c r="H48" s="44" t="s">
        <v>260</v>
      </c>
      <c r="I48" s="44" t="s">
        <v>475</v>
      </c>
      <c r="J48" s="185" t="s">
        <v>475</v>
      </c>
      <c r="K48" s="185" t="s">
        <v>475</v>
      </c>
      <c r="L48" s="76" t="s">
        <v>475</v>
      </c>
    </row>
    <row r="49" spans="1:56">
      <c r="A49" s="30" t="s">
        <v>342</v>
      </c>
      <c r="B49" s="75" t="s">
        <v>262</v>
      </c>
      <c r="C49" s="75" t="s">
        <v>475</v>
      </c>
      <c r="D49" s="194" t="s">
        <v>475</v>
      </c>
      <c r="E49" s="75" t="s">
        <v>260</v>
      </c>
      <c r="F49" s="75" t="s">
        <v>475</v>
      </c>
      <c r="G49" s="114" t="s">
        <v>475</v>
      </c>
      <c r="H49" s="44" t="s">
        <v>260</v>
      </c>
      <c r="I49" s="44" t="s">
        <v>475</v>
      </c>
      <c r="J49" s="185" t="s">
        <v>475</v>
      </c>
      <c r="K49" s="185" t="s">
        <v>475</v>
      </c>
      <c r="L49" s="76" t="s">
        <v>475</v>
      </c>
    </row>
    <row r="50" spans="1:56">
      <c r="A50" s="6" t="s">
        <v>343</v>
      </c>
      <c r="B50" s="103" t="s">
        <v>262</v>
      </c>
      <c r="C50" s="103" t="s">
        <v>475</v>
      </c>
      <c r="D50" s="195" t="s">
        <v>475</v>
      </c>
      <c r="E50" s="103" t="s">
        <v>260</v>
      </c>
      <c r="F50" s="103" t="s">
        <v>475</v>
      </c>
      <c r="G50" s="196" t="s">
        <v>475</v>
      </c>
      <c r="H50" s="44" t="s">
        <v>260</v>
      </c>
      <c r="I50" s="44" t="s">
        <v>475</v>
      </c>
      <c r="J50" s="185" t="s">
        <v>475</v>
      </c>
      <c r="K50" s="185" t="s">
        <v>475</v>
      </c>
      <c r="L50" s="76" t="s">
        <v>475</v>
      </c>
    </row>
    <row r="51" spans="1:56">
      <c r="A51" s="34" t="s">
        <v>23</v>
      </c>
      <c r="B51" s="104">
        <v>28.63</v>
      </c>
      <c r="C51" s="104" t="s">
        <v>256</v>
      </c>
      <c r="D51" s="198" t="s">
        <v>475</v>
      </c>
      <c r="E51" s="104">
        <v>32.69</v>
      </c>
      <c r="F51" s="104" t="s">
        <v>258</v>
      </c>
      <c r="G51" s="199" t="s">
        <v>475</v>
      </c>
      <c r="H51" s="200" t="s">
        <v>260</v>
      </c>
      <c r="I51" s="200" t="s">
        <v>475</v>
      </c>
      <c r="J51" s="201" t="s">
        <v>475</v>
      </c>
      <c r="K51" s="201" t="s">
        <v>475</v>
      </c>
      <c r="L51" s="242" t="s">
        <v>475</v>
      </c>
      <c r="O51" s="2" t="s">
        <v>22</v>
      </c>
    </row>
    <row r="53" spans="1:56" s="116" customFormat="1" ht="28.9" customHeight="1">
      <c r="A53" s="435" t="s">
        <v>347</v>
      </c>
      <c r="B53" s="435"/>
      <c r="C53" s="435"/>
      <c r="D53" s="435"/>
      <c r="E53" s="435"/>
      <c r="F53" s="435"/>
      <c r="G53" s="435"/>
      <c r="H53" s="435"/>
      <c r="I53" s="435"/>
      <c r="J53" s="435"/>
      <c r="K53" s="229"/>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0"/>
      <c r="AJ53" s="220"/>
      <c r="AK53" s="220"/>
      <c r="AL53" s="220"/>
      <c r="AM53" s="220"/>
      <c r="AN53" s="220"/>
      <c r="AO53" s="220"/>
      <c r="AP53" s="220"/>
      <c r="AQ53" s="220"/>
      <c r="AR53" s="220"/>
      <c r="AS53" s="220"/>
      <c r="AT53" s="97"/>
      <c r="AU53" s="220"/>
      <c r="AV53" s="220"/>
      <c r="AW53" s="220"/>
      <c r="AX53" s="220"/>
      <c r="AY53" s="220"/>
      <c r="AZ53" s="220"/>
      <c r="BA53" s="220"/>
      <c r="BB53" s="220"/>
      <c r="BC53" s="220"/>
      <c r="BD53" s="220"/>
    </row>
    <row r="54" spans="1:56" s="116" customFormat="1" ht="25.15" customHeight="1">
      <c r="A54" s="437" t="s">
        <v>348</v>
      </c>
      <c r="B54" s="437"/>
      <c r="C54" s="437"/>
      <c r="D54" s="437"/>
      <c r="E54" s="437"/>
      <c r="F54" s="437"/>
      <c r="G54" s="437"/>
      <c r="H54" s="437"/>
      <c r="I54" s="437"/>
      <c r="J54" s="437"/>
      <c r="K54" s="231"/>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0"/>
      <c r="AJ54" s="220"/>
      <c r="AK54" s="220"/>
      <c r="AL54" s="220"/>
      <c r="AM54" s="220"/>
      <c r="AN54" s="220"/>
      <c r="AO54" s="220"/>
      <c r="AP54" s="220"/>
      <c r="AQ54" s="220"/>
      <c r="AR54" s="220"/>
      <c r="AS54" s="220"/>
      <c r="AT54" s="97"/>
      <c r="AU54" s="220"/>
      <c r="AV54" s="220"/>
      <c r="AW54" s="220"/>
      <c r="AX54" s="220"/>
      <c r="AY54" s="220"/>
      <c r="AZ54" s="220"/>
      <c r="BA54" s="220"/>
      <c r="BB54" s="220"/>
      <c r="BC54" s="220"/>
      <c r="BD54" s="220"/>
    </row>
    <row r="55" spans="1:56" s="116" customFormat="1" ht="27" customHeight="1">
      <c r="A55" s="435" t="s">
        <v>349</v>
      </c>
      <c r="B55" s="435"/>
      <c r="C55" s="435"/>
      <c r="D55" s="435"/>
      <c r="E55" s="435"/>
      <c r="F55" s="435"/>
      <c r="G55" s="435"/>
      <c r="H55" s="435"/>
      <c r="I55" s="435"/>
      <c r="J55" s="435"/>
      <c r="K55" s="229"/>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0"/>
      <c r="AJ55" s="220"/>
      <c r="AK55" s="220"/>
      <c r="AL55" s="220"/>
      <c r="AM55" s="220"/>
      <c r="AN55" s="220"/>
      <c r="AO55" s="220"/>
      <c r="AP55" s="220"/>
      <c r="AQ55" s="220"/>
      <c r="AR55" s="220"/>
      <c r="AS55" s="220"/>
      <c r="AT55" s="97"/>
      <c r="AU55" s="220"/>
      <c r="AV55" s="220"/>
      <c r="AW55" s="220"/>
      <c r="AX55" s="220"/>
      <c r="AY55" s="220"/>
      <c r="AZ55" s="220"/>
      <c r="BA55" s="220"/>
      <c r="BB55" s="220"/>
      <c r="BC55" s="220"/>
      <c r="BD55" s="220"/>
    </row>
    <row r="56" spans="1:56" s="116" customFormat="1" ht="25.9" customHeight="1">
      <c r="A56" s="435" t="s">
        <v>350</v>
      </c>
      <c r="B56" s="435"/>
      <c r="C56" s="435"/>
      <c r="D56" s="435"/>
      <c r="E56" s="435"/>
      <c r="F56" s="435"/>
      <c r="G56" s="435"/>
      <c r="H56" s="435"/>
      <c r="I56" s="435"/>
      <c r="J56" s="435"/>
      <c r="K56" s="229"/>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0"/>
      <c r="AJ56" s="220"/>
      <c r="AK56" s="220"/>
      <c r="AL56" s="220"/>
      <c r="AM56" s="220"/>
      <c r="AN56" s="220"/>
      <c r="AO56" s="220"/>
      <c r="AP56" s="220"/>
      <c r="AQ56" s="220"/>
      <c r="AR56" s="220"/>
      <c r="AS56" s="220"/>
      <c r="AT56" s="97"/>
      <c r="AU56" s="220"/>
      <c r="AV56" s="220"/>
      <c r="AW56" s="220"/>
      <c r="AX56" s="220"/>
      <c r="AY56" s="220"/>
      <c r="AZ56" s="220"/>
      <c r="BA56" s="220"/>
      <c r="BB56" s="220"/>
      <c r="BC56" s="220"/>
      <c r="BD56" s="220"/>
    </row>
    <row r="57" spans="1:56" s="116" customFormat="1" ht="13.9" customHeight="1">
      <c r="A57" s="435" t="s">
        <v>351</v>
      </c>
      <c r="B57" s="435"/>
      <c r="C57" s="435"/>
      <c r="D57" s="435"/>
      <c r="E57" s="435"/>
      <c r="F57" s="435"/>
      <c r="G57" s="435"/>
      <c r="H57" s="435"/>
      <c r="I57" s="435"/>
      <c r="J57" s="435"/>
      <c r="K57" s="229"/>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0"/>
      <c r="AJ57" s="220"/>
      <c r="AK57" s="220"/>
      <c r="AL57" s="220"/>
      <c r="AM57" s="220"/>
      <c r="AN57" s="220"/>
      <c r="AO57" s="220"/>
      <c r="AP57" s="220"/>
      <c r="AQ57" s="220"/>
      <c r="AR57" s="220"/>
      <c r="AS57" s="220"/>
      <c r="AT57" s="97"/>
      <c r="AU57" s="220"/>
      <c r="AV57" s="220"/>
      <c r="AW57" s="220"/>
      <c r="AX57" s="220"/>
      <c r="AY57" s="220"/>
      <c r="AZ57" s="220"/>
      <c r="BA57" s="220"/>
      <c r="BB57" s="220"/>
      <c r="BC57" s="220"/>
      <c r="BD57" s="220"/>
    </row>
    <row r="58" spans="1:56" s="116" customFormat="1" ht="13.9" customHeight="1">
      <c r="A58" s="438" t="s">
        <v>412</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220"/>
      <c r="AN58" s="220"/>
      <c r="AO58" s="220"/>
      <c r="AP58" s="220"/>
      <c r="AQ58" s="220"/>
      <c r="AR58" s="220"/>
      <c r="AS58" s="220"/>
      <c r="AT58" s="97"/>
      <c r="AU58" s="220"/>
      <c r="AV58" s="220"/>
      <c r="AW58" s="220"/>
      <c r="AX58" s="220"/>
      <c r="AY58" s="220"/>
      <c r="AZ58" s="220"/>
      <c r="BA58" s="220"/>
      <c r="BB58" s="220"/>
      <c r="BC58" s="220"/>
      <c r="BD58" s="220"/>
    </row>
    <row r="59" spans="1:56" s="116" customFormat="1" ht="13.9" customHeight="1">
      <c r="A59" s="438" t="s">
        <v>413</v>
      </c>
      <c r="B59" s="438"/>
      <c r="C59" s="438"/>
      <c r="D59" s="438"/>
      <c r="E59" s="438"/>
      <c r="F59" s="438"/>
      <c r="G59" s="438"/>
      <c r="H59" s="438"/>
      <c r="I59" s="438"/>
      <c r="J59" s="438"/>
      <c r="K59" s="438"/>
      <c r="L59" s="438"/>
      <c r="M59" s="438"/>
      <c r="N59" s="438"/>
      <c r="O59" s="438"/>
      <c r="P59" s="438"/>
      <c r="Q59" s="438"/>
      <c r="R59" s="438"/>
      <c r="S59" s="438"/>
      <c r="T59" s="438"/>
      <c r="U59" s="438"/>
      <c r="V59" s="204"/>
      <c r="W59" s="204"/>
      <c r="X59" s="204"/>
      <c r="Y59" s="204"/>
      <c r="Z59" s="204"/>
      <c r="AA59" s="204"/>
      <c r="AB59" s="204"/>
      <c r="AC59" s="204"/>
      <c r="AD59" s="204"/>
      <c r="AE59" s="204"/>
      <c r="AF59" s="204"/>
      <c r="AG59" s="204"/>
      <c r="AH59" s="204"/>
      <c r="AI59" s="204"/>
      <c r="AJ59" s="204"/>
      <c r="AK59" s="204"/>
      <c r="AL59" s="204"/>
      <c r="AM59" s="220"/>
      <c r="AN59" s="220"/>
      <c r="AO59" s="220"/>
      <c r="AP59" s="220"/>
      <c r="AQ59" s="220"/>
      <c r="AR59" s="220"/>
      <c r="AS59" s="220"/>
      <c r="AT59" s="97"/>
      <c r="AU59" s="220"/>
      <c r="AV59" s="220"/>
      <c r="AW59" s="220"/>
      <c r="AX59" s="220"/>
      <c r="AY59" s="220"/>
      <c r="AZ59" s="220"/>
      <c r="BA59" s="220"/>
      <c r="BB59" s="220"/>
      <c r="BC59" s="220"/>
      <c r="BD59" s="220"/>
    </row>
    <row r="60" spans="1:56" s="115" customFormat="1" ht="66.599999999999994" customHeight="1">
      <c r="A60" s="436" t="s">
        <v>346</v>
      </c>
      <c r="B60" s="436"/>
      <c r="C60" s="436"/>
      <c r="D60" s="436"/>
      <c r="E60" s="436"/>
      <c r="F60" s="436"/>
      <c r="G60" s="436"/>
      <c r="H60" s="436"/>
      <c r="I60" s="436"/>
      <c r="J60" s="436"/>
      <c r="K60" s="230"/>
      <c r="L60" s="219"/>
      <c r="M60" s="219"/>
      <c r="N60" s="219"/>
      <c r="O60" s="219"/>
      <c r="P60" s="219"/>
      <c r="Q60" s="219"/>
      <c r="R60" s="219"/>
      <c r="S60" s="219"/>
      <c r="T60" s="219"/>
      <c r="U60" s="219"/>
      <c r="V60" s="219"/>
      <c r="W60" s="219"/>
      <c r="X60" s="219"/>
      <c r="Y60" s="219"/>
      <c r="Z60" s="219"/>
      <c r="AA60" s="219"/>
      <c r="AB60" s="219"/>
      <c r="AC60" s="219"/>
      <c r="AD60" s="219"/>
      <c r="AE60" s="219"/>
    </row>
    <row r="62" spans="1:56">
      <c r="A62" s="38" t="s">
        <v>25</v>
      </c>
    </row>
  </sheetData>
  <mergeCells count="29">
    <mergeCell ref="H45:L45"/>
    <mergeCell ref="H10:L10"/>
    <mergeCell ref="H11:L11"/>
    <mergeCell ref="H31:L31"/>
    <mergeCell ref="H32:L32"/>
    <mergeCell ref="H44:L44"/>
    <mergeCell ref="A10:A11"/>
    <mergeCell ref="A31:A32"/>
    <mergeCell ref="A44:A45"/>
    <mergeCell ref="B45:D45"/>
    <mergeCell ref="E10:G10"/>
    <mergeCell ref="E11:G11"/>
    <mergeCell ref="E31:G31"/>
    <mergeCell ref="E32:G32"/>
    <mergeCell ref="E44:G44"/>
    <mergeCell ref="E45:G45"/>
    <mergeCell ref="B10:D10"/>
    <mergeCell ref="B11:D11"/>
    <mergeCell ref="B31:D31"/>
    <mergeCell ref="B32:D32"/>
    <mergeCell ref="B44:D44"/>
    <mergeCell ref="A53:J53"/>
    <mergeCell ref="A55:J55"/>
    <mergeCell ref="A56:J56"/>
    <mergeCell ref="A57:J57"/>
    <mergeCell ref="A60:J60"/>
    <mergeCell ref="A54:J54"/>
    <mergeCell ref="A58:AL58"/>
    <mergeCell ref="A59:U59"/>
  </mergeCells>
  <hyperlinks>
    <hyperlink ref="A62" location="Contents!A1" display="Return to contents" xr:uid="{ADA6660B-788F-4F41-A07E-D8B88C7E588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B6A9-CD28-4C24-9D0A-CF8C5F26C797}">
  <dimension ref="A7:AD55"/>
  <sheetViews>
    <sheetView showGridLines="0" workbookViewId="0">
      <selection activeCell="H20" sqref="H20"/>
    </sheetView>
  </sheetViews>
  <sheetFormatPr defaultColWidth="9.28515625" defaultRowHeight="15"/>
  <cols>
    <col min="1" max="1" width="39.42578125" style="3" customWidth="1"/>
    <col min="2" max="4" width="10.7109375" style="2" customWidth="1"/>
    <col min="5" max="16384" width="9.28515625" style="2"/>
  </cols>
  <sheetData>
    <row r="7" spans="1:4">
      <c r="A7" s="1" t="s">
        <v>497</v>
      </c>
    </row>
    <row r="9" spans="1:4">
      <c r="A9" s="3" t="s">
        <v>498</v>
      </c>
      <c r="D9" s="3"/>
    </row>
    <row r="10" spans="1:4" ht="45" customHeight="1">
      <c r="A10" s="439" t="s">
        <v>493</v>
      </c>
      <c r="B10" s="233" t="s">
        <v>383</v>
      </c>
      <c r="C10" s="232" t="s">
        <v>385</v>
      </c>
      <c r="D10" s="233" t="s">
        <v>384</v>
      </c>
    </row>
    <row r="11" spans="1:4">
      <c r="A11" s="440"/>
      <c r="B11" s="11" t="s">
        <v>26</v>
      </c>
      <c r="C11" s="10" t="s">
        <v>26</v>
      </c>
      <c r="D11" s="11" t="s">
        <v>26</v>
      </c>
    </row>
    <row r="12" spans="1:4">
      <c r="A12" s="41" t="s">
        <v>2</v>
      </c>
      <c r="B12" s="42">
        <v>6.08</v>
      </c>
      <c r="C12" s="42">
        <v>5.79</v>
      </c>
      <c r="D12" s="42">
        <v>7.81</v>
      </c>
    </row>
    <row r="13" spans="1:4">
      <c r="A13" s="9" t="s">
        <v>3</v>
      </c>
      <c r="B13" s="42">
        <v>8.9700000000000006</v>
      </c>
      <c r="C13" s="43">
        <v>7.79</v>
      </c>
      <c r="D13" s="42">
        <v>7.54</v>
      </c>
    </row>
    <row r="14" spans="1:4">
      <c r="A14" s="6" t="s">
        <v>4</v>
      </c>
      <c r="B14" s="46">
        <v>12.71</v>
      </c>
      <c r="C14" s="44">
        <v>13.6</v>
      </c>
      <c r="D14" s="46">
        <v>13.74</v>
      </c>
    </row>
    <row r="15" spans="1:4">
      <c r="A15" s="6" t="s">
        <v>5</v>
      </c>
      <c r="B15" s="46">
        <v>17.12</v>
      </c>
      <c r="C15" s="44">
        <v>14.87</v>
      </c>
      <c r="D15" s="46">
        <v>17.68</v>
      </c>
    </row>
    <row r="16" spans="1:4">
      <c r="A16" s="6" t="s">
        <v>6</v>
      </c>
      <c r="B16" s="46" t="s">
        <v>260</v>
      </c>
      <c r="C16" s="44" t="s">
        <v>260</v>
      </c>
      <c r="D16" s="46" t="s">
        <v>262</v>
      </c>
    </row>
    <row r="17" spans="1:4">
      <c r="A17" s="6" t="s">
        <v>7</v>
      </c>
      <c r="B17" s="46">
        <v>15.24</v>
      </c>
      <c r="C17" s="44">
        <v>16.04</v>
      </c>
      <c r="D17" s="46">
        <v>14.99</v>
      </c>
    </row>
    <row r="18" spans="1:4">
      <c r="A18" s="6" t="s">
        <v>8</v>
      </c>
      <c r="B18" s="46" t="s">
        <v>260</v>
      </c>
      <c r="C18" s="44" t="s">
        <v>260</v>
      </c>
      <c r="D18" s="46" t="s">
        <v>260</v>
      </c>
    </row>
    <row r="19" spans="1:4">
      <c r="A19" s="6" t="s">
        <v>9</v>
      </c>
      <c r="B19" s="46">
        <v>17.739999999999998</v>
      </c>
      <c r="C19" s="44">
        <v>17.48</v>
      </c>
      <c r="D19" s="46">
        <v>17.41</v>
      </c>
    </row>
    <row r="20" spans="1:4">
      <c r="A20" s="6" t="s">
        <v>10</v>
      </c>
      <c r="B20" s="46" t="s">
        <v>262</v>
      </c>
      <c r="C20" s="44" t="s">
        <v>262</v>
      </c>
      <c r="D20" s="46">
        <v>11.63</v>
      </c>
    </row>
    <row r="21" spans="1:4">
      <c r="A21" s="15" t="s">
        <v>11</v>
      </c>
      <c r="B21" s="52" t="s">
        <v>260</v>
      </c>
      <c r="C21" s="45" t="s">
        <v>260</v>
      </c>
      <c r="D21" s="52" t="s">
        <v>260</v>
      </c>
    </row>
    <row r="22" spans="1:4">
      <c r="A22" s="18" t="s">
        <v>12</v>
      </c>
      <c r="B22" s="46">
        <v>5.6</v>
      </c>
      <c r="C22" s="46">
        <v>5.73</v>
      </c>
      <c r="D22" s="46">
        <v>10.91</v>
      </c>
    </row>
    <row r="23" spans="1:4">
      <c r="A23" s="19" t="s">
        <v>13</v>
      </c>
      <c r="B23" s="42" t="s">
        <v>260</v>
      </c>
      <c r="C23" s="43" t="s">
        <v>260</v>
      </c>
      <c r="D23" s="42" t="s">
        <v>262</v>
      </c>
    </row>
    <row r="24" spans="1:4">
      <c r="A24" s="20" t="s">
        <v>14</v>
      </c>
      <c r="B24" s="46">
        <v>8.92</v>
      </c>
      <c r="C24" s="44">
        <v>8.3699999999999992</v>
      </c>
      <c r="D24" s="46">
        <v>8.69</v>
      </c>
    </row>
    <row r="25" spans="1:4">
      <c r="A25" s="20" t="s">
        <v>325</v>
      </c>
      <c r="B25" s="46">
        <v>9.7200000000000006</v>
      </c>
      <c r="C25" s="44">
        <v>5.1100000000000003</v>
      </c>
      <c r="D25" s="46">
        <v>7.05</v>
      </c>
    </row>
    <row r="26" spans="1:4">
      <c r="A26" s="20" t="s">
        <v>414</v>
      </c>
      <c r="B26" s="46" t="s">
        <v>262</v>
      </c>
      <c r="C26" s="44" t="s">
        <v>262</v>
      </c>
      <c r="D26" s="46" t="s">
        <v>262</v>
      </c>
    </row>
    <row r="27" spans="1:4">
      <c r="A27" s="20" t="s">
        <v>15</v>
      </c>
      <c r="B27" s="52">
        <v>11.95</v>
      </c>
      <c r="C27" s="45">
        <v>17.309999999999999</v>
      </c>
      <c r="D27" s="52" t="s">
        <v>260</v>
      </c>
    </row>
    <row r="28" spans="1:4">
      <c r="A28" s="21" t="s">
        <v>16</v>
      </c>
      <c r="B28" s="47">
        <v>3.47</v>
      </c>
      <c r="C28" s="47">
        <v>3.24</v>
      </c>
      <c r="D28" s="47">
        <v>7.8</v>
      </c>
    </row>
    <row r="29" spans="1:4">
      <c r="B29" s="3"/>
      <c r="C29" s="3"/>
      <c r="D29" s="3"/>
    </row>
    <row r="30" spans="1:4">
      <c r="A30" s="3" t="s">
        <v>499</v>
      </c>
      <c r="B30" s="3"/>
      <c r="C30" s="3"/>
      <c r="D30" s="3"/>
    </row>
    <row r="31" spans="1:4" ht="45" customHeight="1">
      <c r="A31" s="439" t="s">
        <v>493</v>
      </c>
      <c r="B31" s="233" t="s">
        <v>383</v>
      </c>
      <c r="C31" s="232" t="s">
        <v>385</v>
      </c>
      <c r="D31" s="233" t="s">
        <v>384</v>
      </c>
    </row>
    <row r="32" spans="1:4">
      <c r="A32" s="440"/>
      <c r="B32" s="11" t="s">
        <v>26</v>
      </c>
      <c r="C32" s="10" t="s">
        <v>26</v>
      </c>
      <c r="D32" s="11" t="s">
        <v>26</v>
      </c>
    </row>
    <row r="33" spans="1:4">
      <c r="A33" s="9" t="s">
        <v>3</v>
      </c>
      <c r="B33" s="48">
        <v>8.9700000000000006</v>
      </c>
      <c r="C33" s="48">
        <v>7.79</v>
      </c>
      <c r="D33" s="327">
        <v>7.54</v>
      </c>
    </row>
    <row r="34" spans="1:4">
      <c r="A34" s="6" t="s">
        <v>11</v>
      </c>
      <c r="B34" s="49" t="s">
        <v>260</v>
      </c>
      <c r="C34" s="49" t="s">
        <v>260</v>
      </c>
      <c r="D34" s="328" t="s">
        <v>260</v>
      </c>
    </row>
    <row r="35" spans="1:4">
      <c r="A35" s="6" t="s">
        <v>17</v>
      </c>
      <c r="B35" s="49">
        <v>10.050000000000001</v>
      </c>
      <c r="C35" s="49">
        <v>9.5</v>
      </c>
      <c r="D35" s="328">
        <v>11.04</v>
      </c>
    </row>
    <row r="36" spans="1:4">
      <c r="A36" s="6" t="s">
        <v>182</v>
      </c>
      <c r="B36" s="49">
        <v>11.27</v>
      </c>
      <c r="C36" s="49">
        <v>9.4</v>
      </c>
      <c r="D36" s="328">
        <v>10.32</v>
      </c>
    </row>
    <row r="37" spans="1:4">
      <c r="A37" s="6" t="s">
        <v>345</v>
      </c>
      <c r="B37" s="49">
        <v>7.22</v>
      </c>
      <c r="C37" s="49">
        <v>6.75</v>
      </c>
      <c r="D37" s="328">
        <v>16.5</v>
      </c>
    </row>
    <row r="38" spans="1:4">
      <c r="A38" s="30" t="s">
        <v>19</v>
      </c>
      <c r="B38" s="49">
        <v>11.38</v>
      </c>
      <c r="C38" s="49">
        <v>15.37</v>
      </c>
      <c r="D38" s="328" t="s">
        <v>260</v>
      </c>
    </row>
    <row r="39" spans="1:4">
      <c r="A39" s="30" t="s">
        <v>20</v>
      </c>
      <c r="B39" s="49">
        <v>12.67</v>
      </c>
      <c r="C39" s="49">
        <v>13.45</v>
      </c>
      <c r="D39" s="328">
        <v>9.94</v>
      </c>
    </row>
    <row r="40" spans="1:4">
      <c r="A40" s="30" t="s">
        <v>21</v>
      </c>
      <c r="B40" s="49" t="s">
        <v>262</v>
      </c>
      <c r="C40" s="49" t="s">
        <v>262</v>
      </c>
      <c r="D40" s="328" t="s">
        <v>262</v>
      </c>
    </row>
    <row r="41" spans="1:4">
      <c r="A41" s="15" t="s">
        <v>344</v>
      </c>
      <c r="B41" s="50">
        <v>6.59</v>
      </c>
      <c r="C41" s="50">
        <v>4.2300000000000004</v>
      </c>
      <c r="D41" s="329">
        <v>5.38</v>
      </c>
    </row>
    <row r="43" spans="1:4">
      <c r="A43" s="3" t="s">
        <v>500</v>
      </c>
      <c r="B43" s="3"/>
      <c r="C43" s="3"/>
      <c r="D43" s="3"/>
    </row>
    <row r="44" spans="1:4" ht="45" customHeight="1">
      <c r="A44" s="439" t="s">
        <v>493</v>
      </c>
      <c r="B44" s="233" t="s">
        <v>383</v>
      </c>
      <c r="C44" s="232" t="s">
        <v>385</v>
      </c>
      <c r="D44" s="233" t="s">
        <v>384</v>
      </c>
    </row>
    <row r="45" spans="1:4">
      <c r="A45" s="440"/>
      <c r="B45" s="215" t="s">
        <v>26</v>
      </c>
      <c r="C45" s="215" t="s">
        <v>26</v>
      </c>
      <c r="D45" s="215" t="s">
        <v>26</v>
      </c>
    </row>
    <row r="46" spans="1:4">
      <c r="A46" s="216" t="s">
        <v>339</v>
      </c>
      <c r="B46" s="297"/>
      <c r="C46" s="297"/>
      <c r="D46" s="297"/>
    </row>
    <row r="47" spans="1:4">
      <c r="A47" s="6" t="s">
        <v>340</v>
      </c>
      <c r="B47" s="49">
        <f>VLOOKUP("Family violence by intimate partner",[1]FVOFFRATE2018!$A$4:$E$8,3,FALSE)</f>
        <v>17.760000000000002</v>
      </c>
      <c r="C47" s="75" t="str">
        <f>VLOOKUP("Family violence by intimate partner",[1]FVOFFRATE2020!$A$4:$E$8,3,FALSE)</f>
        <v>Ŝ</v>
      </c>
      <c r="D47" s="49" t="str">
        <f>VLOOKUP("Family violence by intimate partner",[1]FVOFFRATE2021!$A$4:$E$8,3,FALSE)</f>
        <v>S</v>
      </c>
    </row>
    <row r="48" spans="1:4">
      <c r="A48" s="30" t="s">
        <v>341</v>
      </c>
      <c r="B48" s="49">
        <f>VLOOKUP("Family violence by current partner",[1]FVOFFRATE2018!$A$4:$E$8,3,FALSE)</f>
        <v>19.5</v>
      </c>
      <c r="C48" s="75" t="str">
        <f>VLOOKUP("Family violence by current partner",[1]FVOFFRATE2020!$A$4:$E$8,3,FALSE)</f>
        <v>Ŝ</v>
      </c>
      <c r="D48" s="49" t="str">
        <f>VLOOKUP("Family violence by current partner",[1]FVOFFRATE2021!$A$4:$E$8,3,FALSE)</f>
        <v>S</v>
      </c>
    </row>
    <row r="49" spans="1:30">
      <c r="A49" s="30" t="s">
        <v>342</v>
      </c>
      <c r="B49" s="49" t="str">
        <f>VLOOKUP("Family violence by previous partner",[1]FVOFFRATE2018!$A$4:$E$8,3,FALSE)</f>
        <v>Ŝ</v>
      </c>
      <c r="C49" s="75" t="str">
        <f>VLOOKUP("Family violence by previous partner",[1]FVOFFRATE2020!$A$4:$E$8,3,FALSE)</f>
        <v>S</v>
      </c>
      <c r="D49" s="49" t="str">
        <f>VLOOKUP("Family violence by previous partner",[1]FVOFFRATE2021!$A$4:$E$8,3,FALSE)</f>
        <v>S</v>
      </c>
    </row>
    <row r="50" spans="1:30">
      <c r="A50" s="6" t="s">
        <v>343</v>
      </c>
      <c r="B50" s="50" t="str">
        <f>VLOOKUP("Family violence by other family",[1]FVOFFRATE2018!$A$4:$E$8,3,FALSE)</f>
        <v>Ŝ</v>
      </c>
      <c r="C50" s="103" t="str">
        <f>VLOOKUP("Family violence by other family",[1]FVOFFRATE2020!$A$4:$E$8,3,FALSE)</f>
        <v>S</v>
      </c>
      <c r="D50" s="50" t="str">
        <f>VLOOKUP("Family violence by other family",[1]FVOFFRATE2021!$A$4:$E$8,3,FALSE)</f>
        <v>S</v>
      </c>
    </row>
    <row r="51" spans="1:30">
      <c r="A51" s="34" t="s">
        <v>23</v>
      </c>
      <c r="B51" s="54">
        <f>VLOOKUP("Family violence",[1]FVOFFRATE2018!$A$4:$E$8,3,FALSE)</f>
        <v>13.56</v>
      </c>
      <c r="C51" s="104">
        <f>VLOOKUP("Family violence",[1]FVOFFRATE2020!$A$4:$E$8,3,FALSE)</f>
        <v>9.18</v>
      </c>
      <c r="D51" s="54" t="str">
        <f>VLOOKUP("Family violence",[1]FVOFFRATE2021!$A$4:$E$8,3,FALSE)</f>
        <v>S</v>
      </c>
    </row>
    <row r="53" spans="1:30" s="115" customFormat="1" ht="93.6" customHeight="1">
      <c r="A53" s="436" t="s">
        <v>346</v>
      </c>
      <c r="B53" s="436"/>
      <c r="C53" s="436"/>
      <c r="D53" s="436"/>
      <c r="E53" s="436"/>
      <c r="F53" s="436"/>
      <c r="G53" s="436"/>
      <c r="H53" s="436"/>
      <c r="I53" s="436"/>
      <c r="J53" s="436"/>
      <c r="K53" s="219"/>
      <c r="L53" s="219"/>
      <c r="M53" s="219"/>
      <c r="N53" s="219"/>
      <c r="O53" s="219"/>
      <c r="P53" s="219"/>
      <c r="Q53" s="219"/>
      <c r="R53" s="219"/>
      <c r="S53" s="219"/>
      <c r="T53" s="219"/>
      <c r="U53" s="219"/>
      <c r="V53" s="219"/>
      <c r="W53" s="219"/>
      <c r="X53" s="219"/>
      <c r="Y53" s="219"/>
      <c r="Z53" s="219"/>
      <c r="AA53" s="219"/>
      <c r="AB53" s="219"/>
      <c r="AC53" s="219"/>
      <c r="AD53" s="219"/>
    </row>
    <row r="54" spans="1:30" s="115" customFormat="1" ht="14.25">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row>
    <row r="55" spans="1:30">
      <c r="A55" s="38" t="s">
        <v>25</v>
      </c>
    </row>
  </sheetData>
  <mergeCells count="4">
    <mergeCell ref="A44:A45"/>
    <mergeCell ref="A10:A11"/>
    <mergeCell ref="A31:A32"/>
    <mergeCell ref="A53:J53"/>
  </mergeCells>
  <hyperlinks>
    <hyperlink ref="A55" location="Contents!A1" display="Return to contents" xr:uid="{AA744AB3-BBCB-40DC-99DF-0D955CF7050F}"/>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314B-2828-48FB-BED5-A2F2DFF3CF3B}">
  <dimension ref="A7:BC60"/>
  <sheetViews>
    <sheetView showGridLines="0" workbookViewId="0">
      <selection activeCell="I22" sqref="I22:I23"/>
    </sheetView>
  </sheetViews>
  <sheetFormatPr defaultColWidth="9.28515625" defaultRowHeight="15"/>
  <cols>
    <col min="1" max="1" width="39.42578125" style="3" customWidth="1"/>
    <col min="2" max="2" width="13.5703125" style="2" customWidth="1"/>
    <col min="3" max="3" width="8.5703125" style="2" customWidth="1"/>
    <col min="4" max="4" width="2.42578125" style="2" customWidth="1"/>
    <col min="5" max="5" width="2.5703125" style="2" customWidth="1"/>
    <col min="6" max="16384" width="9.28515625" style="2"/>
  </cols>
  <sheetData>
    <row r="7" spans="1:5">
      <c r="A7" s="1" t="s">
        <v>501</v>
      </c>
    </row>
    <row r="9" spans="1:5">
      <c r="A9" s="3" t="s">
        <v>502</v>
      </c>
      <c r="B9" s="3"/>
      <c r="C9" s="3"/>
      <c r="D9" s="3"/>
      <c r="E9" s="3"/>
    </row>
    <row r="10" spans="1:5">
      <c r="A10" s="439" t="s">
        <v>493</v>
      </c>
      <c r="B10" s="453" t="s">
        <v>27</v>
      </c>
      <c r="C10" s="454"/>
      <c r="D10" s="454"/>
      <c r="E10" s="455"/>
    </row>
    <row r="11" spans="1:5" ht="42" customHeight="1">
      <c r="A11" s="440"/>
      <c r="B11" s="51" t="s">
        <v>494</v>
      </c>
      <c r="C11" s="456" t="s">
        <v>26</v>
      </c>
      <c r="D11" s="457"/>
      <c r="E11" s="458"/>
    </row>
    <row r="12" spans="1:5">
      <c r="A12" s="6" t="s">
        <v>2</v>
      </c>
      <c r="B12" s="43">
        <v>36.81</v>
      </c>
      <c r="C12" s="42">
        <v>2.93</v>
      </c>
      <c r="D12" s="10" t="s">
        <v>475</v>
      </c>
      <c r="E12" s="12" t="s">
        <v>264</v>
      </c>
    </row>
    <row r="13" spans="1:5">
      <c r="A13" s="9" t="s">
        <v>3</v>
      </c>
      <c r="B13" s="43">
        <v>37.32</v>
      </c>
      <c r="C13" s="42">
        <v>3.87</v>
      </c>
      <c r="D13" s="10" t="s">
        <v>475</v>
      </c>
      <c r="E13" s="12" t="s">
        <v>264</v>
      </c>
    </row>
    <row r="14" spans="1:5">
      <c r="A14" s="6" t="s">
        <v>4</v>
      </c>
      <c r="B14" s="44">
        <v>88.5</v>
      </c>
      <c r="C14" s="46">
        <v>6.05</v>
      </c>
      <c r="D14" s="13" t="s">
        <v>475</v>
      </c>
      <c r="E14" s="14" t="s">
        <v>264</v>
      </c>
    </row>
    <row r="15" spans="1:5">
      <c r="A15" s="6" t="s">
        <v>5</v>
      </c>
      <c r="B15" s="44">
        <v>47.43</v>
      </c>
      <c r="C15" s="46">
        <v>10.4</v>
      </c>
      <c r="D15" s="13" t="s">
        <v>256</v>
      </c>
      <c r="E15" s="14" t="s">
        <v>264</v>
      </c>
    </row>
    <row r="16" spans="1:5">
      <c r="A16" s="6" t="s">
        <v>6</v>
      </c>
      <c r="B16" s="44">
        <v>17.309999999999999</v>
      </c>
      <c r="C16" s="46">
        <v>13.37</v>
      </c>
      <c r="D16" s="13" t="s">
        <v>256</v>
      </c>
      <c r="E16" s="14" t="s">
        <v>475</v>
      </c>
    </row>
    <row r="17" spans="1:6">
      <c r="A17" s="6" t="s">
        <v>7</v>
      </c>
      <c r="B17" s="44">
        <v>29.17</v>
      </c>
      <c r="C17" s="46">
        <v>8.5500000000000007</v>
      </c>
      <c r="D17" s="13" t="s">
        <v>475</v>
      </c>
      <c r="E17" s="14" t="s">
        <v>475</v>
      </c>
    </row>
    <row r="18" spans="1:6">
      <c r="A18" s="6" t="s">
        <v>8</v>
      </c>
      <c r="B18" s="44">
        <v>46.52</v>
      </c>
      <c r="C18" s="46">
        <v>17.43</v>
      </c>
      <c r="D18" s="13" t="s">
        <v>256</v>
      </c>
      <c r="E18" s="14" t="s">
        <v>264</v>
      </c>
    </row>
    <row r="19" spans="1:6">
      <c r="A19" s="6" t="s">
        <v>9</v>
      </c>
      <c r="B19" s="44">
        <v>27.44</v>
      </c>
      <c r="C19" s="46">
        <v>9.06</v>
      </c>
      <c r="D19" s="13" t="s">
        <v>258</v>
      </c>
      <c r="E19" s="14" t="s">
        <v>475</v>
      </c>
    </row>
    <row r="20" spans="1:6">
      <c r="A20" s="6" t="s">
        <v>10</v>
      </c>
      <c r="B20" s="44">
        <v>13.95</v>
      </c>
      <c r="C20" s="46">
        <v>6.14</v>
      </c>
      <c r="D20" s="13" t="s">
        <v>258</v>
      </c>
      <c r="E20" s="14" t="s">
        <v>264</v>
      </c>
    </row>
    <row r="21" spans="1:6">
      <c r="A21" s="15" t="s">
        <v>11</v>
      </c>
      <c r="B21" s="45">
        <v>31.75</v>
      </c>
      <c r="C21" s="52">
        <v>15.53</v>
      </c>
      <c r="D21" s="16" t="s">
        <v>256</v>
      </c>
      <c r="E21" s="17" t="s">
        <v>475</v>
      </c>
    </row>
    <row r="22" spans="1:6">
      <c r="A22" s="18" t="s">
        <v>12</v>
      </c>
      <c r="B22" s="44">
        <v>20.25</v>
      </c>
      <c r="C22" s="46">
        <v>3.38</v>
      </c>
      <c r="D22" s="13" t="s">
        <v>475</v>
      </c>
      <c r="E22" s="14" t="s">
        <v>475</v>
      </c>
    </row>
    <row r="23" spans="1:6">
      <c r="A23" s="19" t="s">
        <v>13</v>
      </c>
      <c r="B23" s="43">
        <v>26.7</v>
      </c>
      <c r="C23" s="42">
        <v>12.08</v>
      </c>
      <c r="D23" s="10" t="s">
        <v>256</v>
      </c>
      <c r="E23" s="12" t="s">
        <v>475</v>
      </c>
    </row>
    <row r="24" spans="1:6">
      <c r="A24" s="20" t="s">
        <v>14</v>
      </c>
      <c r="B24" s="44">
        <v>22.73</v>
      </c>
      <c r="C24" s="46">
        <v>4.6900000000000004</v>
      </c>
      <c r="D24" s="13" t="s">
        <v>475</v>
      </c>
      <c r="E24" s="14" t="s">
        <v>475</v>
      </c>
    </row>
    <row r="25" spans="1:6">
      <c r="A25" s="20" t="s">
        <v>325</v>
      </c>
      <c r="B25" s="44">
        <v>10.06</v>
      </c>
      <c r="C25" s="46">
        <v>3.79</v>
      </c>
      <c r="D25" s="13" t="s">
        <v>258</v>
      </c>
      <c r="E25" s="14" t="s">
        <v>264</v>
      </c>
    </row>
    <row r="26" spans="1:6">
      <c r="A26" s="20" t="s">
        <v>414</v>
      </c>
      <c r="B26" s="44" t="s">
        <v>262</v>
      </c>
      <c r="C26" s="46" t="s">
        <v>262</v>
      </c>
      <c r="D26" s="13" t="s">
        <v>475</v>
      </c>
      <c r="E26" s="14" t="s">
        <v>475</v>
      </c>
    </row>
    <row r="27" spans="1:6">
      <c r="A27" s="20" t="s">
        <v>15</v>
      </c>
      <c r="B27" s="45">
        <v>31.92</v>
      </c>
      <c r="C27" s="52">
        <v>9.3000000000000007</v>
      </c>
      <c r="D27" s="16" t="s">
        <v>258</v>
      </c>
      <c r="E27" s="17" t="s">
        <v>475</v>
      </c>
    </row>
    <row r="28" spans="1:6">
      <c r="A28" s="21" t="s">
        <v>16</v>
      </c>
      <c r="B28" s="190">
        <v>25.43</v>
      </c>
      <c r="C28" s="47">
        <v>2.1800000000000002</v>
      </c>
      <c r="D28" s="22" t="s">
        <v>475</v>
      </c>
      <c r="E28" s="23" t="s">
        <v>475</v>
      </c>
      <c r="F28" s="24"/>
    </row>
    <row r="29" spans="1:6">
      <c r="B29" s="3"/>
      <c r="C29" s="3"/>
      <c r="D29" s="3"/>
      <c r="E29" s="3"/>
      <c r="F29" s="24"/>
    </row>
    <row r="30" spans="1:6">
      <c r="A30" s="3" t="s">
        <v>503</v>
      </c>
      <c r="B30" s="3"/>
      <c r="C30" s="3"/>
      <c r="D30" s="3"/>
      <c r="E30" s="3"/>
      <c r="F30" s="24"/>
    </row>
    <row r="31" spans="1:6">
      <c r="A31" s="439" t="s">
        <v>493</v>
      </c>
      <c r="B31" s="453" t="s">
        <v>27</v>
      </c>
      <c r="C31" s="454"/>
      <c r="D31" s="454"/>
      <c r="E31" s="455"/>
      <c r="F31" s="24"/>
    </row>
    <row r="32" spans="1:6" ht="38.25">
      <c r="A32" s="440"/>
      <c r="B32" s="181" t="s">
        <v>494</v>
      </c>
      <c r="C32" s="456" t="s">
        <v>26</v>
      </c>
      <c r="D32" s="457"/>
      <c r="E32" s="458"/>
      <c r="F32" s="24"/>
    </row>
    <row r="33" spans="1:6">
      <c r="A33" s="9" t="s">
        <v>3</v>
      </c>
      <c r="B33" s="102">
        <f>VLOOKUP($A33,[1]BDOFFRATE1821!$A$4:$E$13,2,FALSE)</f>
        <v>37.32</v>
      </c>
      <c r="C33" s="48">
        <f>VLOOKUP($A33,[1]BDOFFRATE1821!$A$4:$E$13,3,FALSE)</f>
        <v>3.87</v>
      </c>
      <c r="D33" s="25" t="str">
        <f>VLOOKUP($A33,[1]BDOFFRATE1821!$A$4:$E$13,4,FALSE)</f>
        <v/>
      </c>
      <c r="E33" s="26" t="str">
        <f>VLOOKUP($A33,[1]BDOFFRATE1821!$A$4:$E$13,5,FALSE)</f>
        <v>*</v>
      </c>
      <c r="F33" s="24"/>
    </row>
    <row r="34" spans="1:6">
      <c r="A34" s="6" t="s">
        <v>11</v>
      </c>
      <c r="B34" s="75">
        <f>VLOOKUP($A34,[1]BDOFFRATE1821!$A$4:$E$13,2,FALSE)</f>
        <v>31.75</v>
      </c>
      <c r="C34" s="49">
        <f>VLOOKUP($A34,[1]BDOFFRATE1821!$A$4:$E$13,3,FALSE)</f>
        <v>15.53</v>
      </c>
      <c r="D34" s="27" t="str">
        <f>VLOOKUP($A34,[1]BDOFFRATE1821!$A$4:$E$13,4,FALSE)</f>
        <v>#</v>
      </c>
      <c r="E34" s="29" t="str">
        <f>VLOOKUP($A34,[1]BDOFFRATE1821!$A$4:$E$13,5,FALSE)</f>
        <v/>
      </c>
      <c r="F34" s="24"/>
    </row>
    <row r="35" spans="1:6">
      <c r="A35" s="6" t="s">
        <v>17</v>
      </c>
      <c r="B35" s="75">
        <f>VLOOKUP($A35,[1]BDOFFRATE1821!$A$4:$E$13,2,FALSE)</f>
        <v>49.05</v>
      </c>
      <c r="C35" s="49">
        <f>VLOOKUP($A35,[1]BDOFFRATE1821!$A$4:$E$13,3,FALSE)</f>
        <v>5.37</v>
      </c>
      <c r="D35" s="27" t="str">
        <f>VLOOKUP($A35,[1]BDOFFRATE1821!$A$4:$E$13,4,FALSE)</f>
        <v/>
      </c>
      <c r="E35" s="29" t="str">
        <f>VLOOKUP($A35,[1]BDOFFRATE1821!$A$4:$E$13,5,FALSE)</f>
        <v>*</v>
      </c>
      <c r="F35" s="24"/>
    </row>
    <row r="36" spans="1:6">
      <c r="A36" s="6" t="s">
        <v>182</v>
      </c>
      <c r="B36" s="75">
        <f>VLOOKUP("Theft and damages",[1]BDOFFRATE1821!$A$4:$E$13,2,FALSE)</f>
        <v>21.06</v>
      </c>
      <c r="C36" s="49">
        <f>VLOOKUP("Theft and damages",[1]BDOFFRATE1821!$A$4:$E$13,3,FALSE)</f>
        <v>5.25</v>
      </c>
      <c r="D36" s="27" t="str">
        <f>VLOOKUP("Theft and damages",[1]BDOFFRATE1821!$A$4:$E$13,4,FALSE)</f>
        <v/>
      </c>
      <c r="E36" s="29" t="str">
        <f>VLOOKUP("Theft and damages",[1]BDOFFRATE1821!$A$4:$E$13,5,FALSE)</f>
        <v/>
      </c>
      <c r="F36" s="24"/>
    </row>
    <row r="37" spans="1:6">
      <c r="A37" s="6" t="s">
        <v>345</v>
      </c>
      <c r="B37" s="75">
        <f>VLOOKUP("Interpersonal violence",[1]BDOFFRATE1821!$A$4:$E$13,2,FALSE)</f>
        <v>27.07</v>
      </c>
      <c r="C37" s="49">
        <f>VLOOKUP("Interpersonal violence",[1]BDOFFRATE1821!$A$4:$E$13,3,FALSE)</f>
        <v>4.46</v>
      </c>
      <c r="D37" s="27" t="str">
        <f>VLOOKUP("Interpersonal violence",[1]BDOFFRATE1821!$A$4:$E$13,4,FALSE)</f>
        <v/>
      </c>
      <c r="E37" s="29" t="str">
        <f>VLOOKUP("Interpersonal violence",[1]BDOFFRATE1821!$A$4:$E$13,5,FALSE)</f>
        <v/>
      </c>
      <c r="F37" s="24"/>
    </row>
    <row r="38" spans="1:6">
      <c r="A38" s="30" t="s">
        <v>19</v>
      </c>
      <c r="B38" s="75">
        <f>VLOOKUP($A38,[1]BDOFFRATE1821!$A$4:$E$13,2,FALSE)</f>
        <v>33.08</v>
      </c>
      <c r="C38" s="49">
        <f>VLOOKUP($A38,[1]BDOFFRATE1821!$A$4:$E$13,3,FALSE)</f>
        <v>8.68</v>
      </c>
      <c r="D38" s="27" t="str">
        <f>VLOOKUP($A38,[1]BDOFFRATE1821!$A$4:$E$13,4,FALSE)</f>
        <v/>
      </c>
      <c r="E38" s="29" t="str">
        <f>VLOOKUP($A38,[1]BDOFFRATE1821!$A$4:$E$13,5,FALSE)</f>
        <v/>
      </c>
      <c r="F38" s="24"/>
    </row>
    <row r="39" spans="1:6">
      <c r="A39" s="30" t="s">
        <v>20</v>
      </c>
      <c r="B39" s="75">
        <f>VLOOKUP($A39,[1]BDOFFRATE1821!$A$4:$E$13,2,FALSE)</f>
        <v>33.94</v>
      </c>
      <c r="C39" s="49">
        <f>VLOOKUP($A39,[1]BDOFFRATE1821!$A$4:$E$13,3,FALSE)</f>
        <v>6.98</v>
      </c>
      <c r="D39" s="27" t="str">
        <f>VLOOKUP($A39,[1]BDOFFRATE1821!$A$4:$E$13,4,FALSE)</f>
        <v/>
      </c>
      <c r="E39" s="29" t="str">
        <f>VLOOKUP($A39,[1]BDOFFRATE1821!$A$4:$E$13,5,FALSE)</f>
        <v/>
      </c>
      <c r="F39" s="24"/>
    </row>
    <row r="40" spans="1:6">
      <c r="A40" s="30" t="s">
        <v>21</v>
      </c>
      <c r="B40" s="75">
        <f>VLOOKUP($A40,[1]BDOFFRATE1821!$A$4:$E$13,2,FALSE)</f>
        <v>7.99</v>
      </c>
      <c r="C40" s="49">
        <f>VLOOKUP($A40,[1]BDOFFRATE1821!$A$4:$E$13,3,FALSE)</f>
        <v>5.16</v>
      </c>
      <c r="D40" s="27" t="str">
        <f>VLOOKUP($A40,[1]BDOFFRATE1821!$A$4:$E$13,4,FALSE)</f>
        <v>‡</v>
      </c>
      <c r="E40" s="29" t="str">
        <f>VLOOKUP($A40,[1]BDOFFRATE1821!$A$4:$E$13,5,FALSE)</f>
        <v>*</v>
      </c>
      <c r="F40" s="24"/>
    </row>
    <row r="41" spans="1:6">
      <c r="A41" s="15" t="s">
        <v>344</v>
      </c>
      <c r="B41" s="103">
        <f>VLOOKUP("Fraud and cybercrime",[1]BDOFFRATE1821!$A$4:$E$13,2,FALSE)</f>
        <v>9.02</v>
      </c>
      <c r="C41" s="50">
        <f>VLOOKUP("Fraud and cybercrime",[1]BDOFFRATE1821!$A$4:$E$13,3,FALSE)</f>
        <v>4.63</v>
      </c>
      <c r="D41" s="31" t="str">
        <f>VLOOKUP("Fraud and cybercrime",[1]BDOFFRATE1821!$A$4:$E$13,4,FALSE)</f>
        <v>‡</v>
      </c>
      <c r="E41" s="33" t="str">
        <f>VLOOKUP("Fraud and cybercrime",[1]BDOFFRATE1821!$A$4:$E$13,5,FALSE)</f>
        <v>*</v>
      </c>
      <c r="F41" s="24"/>
    </row>
    <row r="43" spans="1:6">
      <c r="A43" s="3" t="s">
        <v>504</v>
      </c>
      <c r="B43" s="3"/>
      <c r="C43" s="3"/>
      <c r="D43" s="3"/>
      <c r="E43" s="3"/>
    </row>
    <row r="44" spans="1:6">
      <c r="A44" s="439" t="s">
        <v>493</v>
      </c>
      <c r="B44" s="453" t="s">
        <v>27</v>
      </c>
      <c r="C44" s="454"/>
      <c r="D44" s="454"/>
      <c r="E44" s="455"/>
    </row>
    <row r="45" spans="1:6" ht="38.25">
      <c r="A45" s="449"/>
      <c r="B45" s="181" t="s">
        <v>494</v>
      </c>
      <c r="C45" s="450" t="s">
        <v>26</v>
      </c>
      <c r="D45" s="451"/>
      <c r="E45" s="452"/>
    </row>
    <row r="46" spans="1:6">
      <c r="A46" s="218" t="s">
        <v>339</v>
      </c>
      <c r="B46" s="295"/>
      <c r="C46" s="297"/>
      <c r="D46" s="296"/>
      <c r="E46" s="297"/>
    </row>
    <row r="47" spans="1:6">
      <c r="A47" s="6" t="s">
        <v>340</v>
      </c>
      <c r="B47" s="75">
        <f>VLOOKUP("Family violence by intimate partner",[1]FVOFFRATE1821!$A$4:$E$8,2,FALSE)</f>
        <v>31.33</v>
      </c>
      <c r="C47" s="49">
        <f>VLOOKUP("Family violence by intimate partner",[1]FVOFFRATE1821!$A$4:$E$8,3,FALSE)</f>
        <v>9.1</v>
      </c>
      <c r="D47" s="27" t="str">
        <f>VLOOKUP("Family violence by intimate partner",[1]FVOFFRATE1821!$A$4:$E$8,4,FALSE)</f>
        <v>‡</v>
      </c>
      <c r="E47" s="29" t="str">
        <f>VLOOKUP("Family violence by intimate partner",[1]FVOFFRATE1821!$A$4:$E$8,5,FALSE)</f>
        <v/>
      </c>
    </row>
    <row r="48" spans="1:6">
      <c r="A48" s="6" t="s">
        <v>341</v>
      </c>
      <c r="B48" s="75">
        <f>VLOOKUP("Family violence by current partner",[1]FVOFFRATE1821!$A$4:$E$8,2,FALSE)</f>
        <v>30.16</v>
      </c>
      <c r="C48" s="49">
        <f>VLOOKUP("Family violence by current partner",[1]FVOFFRATE1821!$A$4:$E$8,3,FALSE)</f>
        <v>10.3</v>
      </c>
      <c r="D48" s="27" t="str">
        <f>VLOOKUP("Family violence by current partner",[1]FVOFFRATE1821!$A$4:$E$8,4,FALSE)</f>
        <v>#</v>
      </c>
      <c r="E48" s="29" t="str">
        <f>VLOOKUP("Family violence by current partner",[1]FVOFFRATE1821!$A$4:$E$8,5,FALSE)</f>
        <v/>
      </c>
    </row>
    <row r="49" spans="1:55">
      <c r="A49" s="6" t="s">
        <v>342</v>
      </c>
      <c r="B49" s="75">
        <f>VLOOKUP("Family violence by previous partner",[1]FVOFFRATE1821!$A$4:$E$8,2,FALSE)</f>
        <v>32.33</v>
      </c>
      <c r="C49" s="49">
        <f>VLOOKUP("Family violence by previous partner",[1]FVOFFRATE1821!$A$4:$E$8,3,FALSE)</f>
        <v>13.84</v>
      </c>
      <c r="D49" s="27" t="str">
        <f>VLOOKUP("Family violence by previous partner",[1]FVOFFRATE1821!$A$4:$E$8,4,FALSE)</f>
        <v>#</v>
      </c>
      <c r="E49" s="29" t="str">
        <f>VLOOKUP("Family violence by previous partner",[1]FVOFFRATE1821!$A$4:$E$8,5,FALSE)</f>
        <v/>
      </c>
    </row>
    <row r="50" spans="1:55">
      <c r="A50" s="6" t="s">
        <v>343</v>
      </c>
      <c r="B50" s="103">
        <f>VLOOKUP("Family violence by other family",[1]FVOFFRATE1821!$A$4:$E$8,2,FALSE)</f>
        <v>36.68</v>
      </c>
      <c r="C50" s="50">
        <f>VLOOKUP("Family violence by other family",[1]FVOFFRATE1821!$A$4:$E$8,3,FALSE)</f>
        <v>15.34</v>
      </c>
      <c r="D50" s="31" t="str">
        <f>VLOOKUP("Family violence by other family",[1]FVOFFRATE1821!$A$4:$E$8,4,FALSE)</f>
        <v>#</v>
      </c>
      <c r="E50" s="33" t="str">
        <f>VLOOKUP("Family violence by other family",[1]FVOFFRATE1821!$A$4:$E$8,5,FALSE)</f>
        <v/>
      </c>
    </row>
    <row r="51" spans="1:55">
      <c r="A51" s="34" t="s">
        <v>23</v>
      </c>
      <c r="B51" s="200">
        <f>VLOOKUP("Family violence",[1]FVOFFRATE1821!$A$4:$E$8,2,FALSE)</f>
        <v>32.57</v>
      </c>
      <c r="C51" s="54">
        <f>VLOOKUP("Family violence",[1]FVOFFRATE1821!$A$4:$E$8,3,FALSE)</f>
        <v>8.2899999999999991</v>
      </c>
      <c r="D51" s="53" t="str">
        <f>VLOOKUP("Family violence",[1]FVOFFRATE1821!$A$4:$E$8,4,FALSE)</f>
        <v/>
      </c>
      <c r="E51" s="55" t="str">
        <f>VLOOKUP("Family violence",[1]FVOFFRATE1821!$A$4:$E$8,5,FALSE)</f>
        <v/>
      </c>
    </row>
    <row r="53" spans="1:55" s="116" customFormat="1" ht="28.9" customHeight="1">
      <c r="A53" s="435" t="s">
        <v>347</v>
      </c>
      <c r="B53" s="435"/>
      <c r="C53" s="435"/>
      <c r="D53" s="435"/>
      <c r="E53" s="435"/>
      <c r="F53" s="435"/>
      <c r="G53" s="435"/>
      <c r="H53" s="435"/>
      <c r="I53" s="435"/>
      <c r="J53" s="435"/>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0"/>
      <c r="AI53" s="220"/>
      <c r="AJ53" s="220"/>
      <c r="AK53" s="220"/>
      <c r="AL53" s="220"/>
      <c r="AM53" s="220"/>
      <c r="AN53" s="220"/>
      <c r="AO53" s="220"/>
      <c r="AP53" s="220"/>
      <c r="AQ53" s="220"/>
      <c r="AR53" s="220"/>
      <c r="AS53" s="97"/>
      <c r="AT53" s="220"/>
      <c r="AU53" s="220"/>
      <c r="AV53" s="220"/>
      <c r="AW53" s="220"/>
      <c r="AX53" s="220"/>
      <c r="AY53" s="220"/>
      <c r="AZ53" s="220"/>
      <c r="BA53" s="220"/>
      <c r="BB53" s="220"/>
      <c r="BC53" s="220"/>
    </row>
    <row r="54" spans="1:55" s="116" customFormat="1" ht="25.15" customHeight="1">
      <c r="A54" s="437" t="s">
        <v>348</v>
      </c>
      <c r="B54" s="437"/>
      <c r="C54" s="437"/>
      <c r="D54" s="437"/>
      <c r="E54" s="437"/>
      <c r="F54" s="437"/>
      <c r="G54" s="437"/>
      <c r="H54" s="437"/>
      <c r="I54" s="437"/>
      <c r="J54" s="437"/>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0"/>
      <c r="AI54" s="220"/>
      <c r="AJ54" s="220"/>
      <c r="AK54" s="220"/>
      <c r="AL54" s="220"/>
      <c r="AM54" s="220"/>
      <c r="AN54" s="220"/>
      <c r="AO54" s="220"/>
      <c r="AP54" s="220"/>
      <c r="AQ54" s="220"/>
      <c r="AR54" s="220"/>
      <c r="AS54" s="97"/>
      <c r="AT54" s="220"/>
      <c r="AU54" s="220"/>
      <c r="AV54" s="220"/>
      <c r="AW54" s="220"/>
      <c r="AX54" s="220"/>
      <c r="AY54" s="220"/>
      <c r="AZ54" s="220"/>
      <c r="BA54" s="220"/>
      <c r="BB54" s="220"/>
      <c r="BC54" s="220"/>
    </row>
    <row r="55" spans="1:55" s="116" customFormat="1" ht="27" customHeight="1">
      <c r="A55" s="435" t="s">
        <v>349</v>
      </c>
      <c r="B55" s="435"/>
      <c r="C55" s="435"/>
      <c r="D55" s="435"/>
      <c r="E55" s="435"/>
      <c r="F55" s="435"/>
      <c r="G55" s="435"/>
      <c r="H55" s="435"/>
      <c r="I55" s="435"/>
      <c r="J55" s="435"/>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0"/>
      <c r="AI55" s="220"/>
      <c r="AJ55" s="220"/>
      <c r="AK55" s="220"/>
      <c r="AL55" s="220"/>
      <c r="AM55" s="220"/>
      <c r="AN55" s="220"/>
      <c r="AO55" s="220"/>
      <c r="AP55" s="220"/>
      <c r="AQ55" s="220"/>
      <c r="AR55" s="220"/>
      <c r="AS55" s="97"/>
      <c r="AT55" s="220"/>
      <c r="AU55" s="220"/>
      <c r="AV55" s="220"/>
      <c r="AW55" s="220"/>
      <c r="AX55" s="220"/>
      <c r="AY55" s="220"/>
      <c r="AZ55" s="220"/>
      <c r="BA55" s="220"/>
      <c r="BB55" s="220"/>
      <c r="BC55" s="220"/>
    </row>
    <row r="56" spans="1:55" s="116" customFormat="1" ht="25.9" customHeight="1">
      <c r="A56" s="435" t="s">
        <v>350</v>
      </c>
      <c r="B56" s="435"/>
      <c r="C56" s="435"/>
      <c r="D56" s="435"/>
      <c r="E56" s="435"/>
      <c r="F56" s="435"/>
      <c r="G56" s="435"/>
      <c r="H56" s="435"/>
      <c r="I56" s="435"/>
      <c r="J56" s="435"/>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0"/>
      <c r="AI56" s="220"/>
      <c r="AJ56" s="220"/>
      <c r="AK56" s="220"/>
      <c r="AL56" s="220"/>
      <c r="AM56" s="220"/>
      <c r="AN56" s="220"/>
      <c r="AO56" s="220"/>
      <c r="AP56" s="220"/>
      <c r="AQ56" s="220"/>
      <c r="AR56" s="220"/>
      <c r="AS56" s="97"/>
      <c r="AT56" s="220"/>
      <c r="AU56" s="220"/>
      <c r="AV56" s="220"/>
      <c r="AW56" s="220"/>
      <c r="AX56" s="220"/>
      <c r="AY56" s="220"/>
      <c r="AZ56" s="220"/>
      <c r="BA56" s="220"/>
      <c r="BB56" s="220"/>
      <c r="BC56" s="220"/>
    </row>
    <row r="57" spans="1:55" s="116" customFormat="1" ht="13.9" customHeight="1">
      <c r="A57" s="435" t="s">
        <v>351</v>
      </c>
      <c r="B57" s="435"/>
      <c r="C57" s="435"/>
      <c r="D57" s="435"/>
      <c r="E57" s="435"/>
      <c r="F57" s="435"/>
      <c r="G57" s="435"/>
      <c r="H57" s="435"/>
      <c r="I57" s="435"/>
      <c r="J57" s="435"/>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0"/>
      <c r="AI57" s="220"/>
      <c r="AJ57" s="220"/>
      <c r="AK57" s="220"/>
      <c r="AL57" s="220"/>
      <c r="AM57" s="220"/>
      <c r="AN57" s="220"/>
      <c r="AO57" s="220"/>
      <c r="AP57" s="220"/>
      <c r="AQ57" s="220"/>
      <c r="AR57" s="220"/>
      <c r="AS57" s="97"/>
      <c r="AT57" s="220"/>
      <c r="AU57" s="220"/>
      <c r="AV57" s="220"/>
      <c r="AW57" s="220"/>
      <c r="AX57" s="220"/>
      <c r="AY57" s="220"/>
      <c r="AZ57" s="220"/>
      <c r="BA57" s="220"/>
      <c r="BB57" s="220"/>
      <c r="BC57" s="220"/>
    </row>
    <row r="58" spans="1:55" s="115" customFormat="1" ht="98.45" customHeight="1">
      <c r="A58" s="436" t="s">
        <v>346</v>
      </c>
      <c r="B58" s="436"/>
      <c r="C58" s="436"/>
      <c r="D58" s="436"/>
      <c r="E58" s="436"/>
      <c r="F58" s="436"/>
      <c r="G58" s="436"/>
      <c r="H58" s="436"/>
      <c r="I58" s="436"/>
      <c r="J58" s="436"/>
      <c r="K58" s="219"/>
      <c r="L58" s="219"/>
      <c r="M58" s="219"/>
      <c r="N58" s="219"/>
      <c r="O58" s="219"/>
      <c r="P58" s="219"/>
      <c r="Q58" s="219"/>
      <c r="R58" s="219"/>
      <c r="S58" s="219"/>
      <c r="T58" s="219"/>
      <c r="U58" s="219"/>
      <c r="V58" s="219"/>
      <c r="W58" s="219"/>
      <c r="X58" s="219"/>
      <c r="Y58" s="219"/>
      <c r="Z58" s="219"/>
      <c r="AA58" s="219"/>
      <c r="AB58" s="219"/>
      <c r="AC58" s="219"/>
      <c r="AD58" s="219"/>
    </row>
    <row r="60" spans="1:55">
      <c r="A60" s="38" t="s">
        <v>25</v>
      </c>
    </row>
  </sheetData>
  <mergeCells count="15">
    <mergeCell ref="A10:A11"/>
    <mergeCell ref="A31:A32"/>
    <mergeCell ref="A44:A45"/>
    <mergeCell ref="A58:J58"/>
    <mergeCell ref="A53:J53"/>
    <mergeCell ref="A54:J54"/>
    <mergeCell ref="A55:J55"/>
    <mergeCell ref="A56:J56"/>
    <mergeCell ref="A57:J57"/>
    <mergeCell ref="C45:E45"/>
    <mergeCell ref="B10:E10"/>
    <mergeCell ref="C11:E11"/>
    <mergeCell ref="B31:E31"/>
    <mergeCell ref="C32:E32"/>
    <mergeCell ref="B44:E44"/>
  </mergeCells>
  <hyperlinks>
    <hyperlink ref="A60" location="Contents!A1" display="Return to contents" xr:uid="{843B566F-DEC8-4ECD-BAEB-3A70A13E9E66}"/>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C635-E214-479C-8138-8A05DFE0AE93}">
  <dimension ref="A7:BD62"/>
  <sheetViews>
    <sheetView showGridLines="0" zoomScaleNormal="100" workbookViewId="0">
      <selection activeCell="B25" sqref="B25"/>
    </sheetView>
  </sheetViews>
  <sheetFormatPr defaultColWidth="9.28515625" defaultRowHeight="15"/>
  <cols>
    <col min="1" max="1" width="39.42578125" style="3" customWidth="1"/>
    <col min="2" max="2" width="9.28515625" style="2"/>
    <col min="3" max="4" width="2.42578125" style="2" customWidth="1"/>
    <col min="5" max="5" width="10.140625" style="2" customWidth="1"/>
    <col min="6" max="7" width="2.42578125" style="2" customWidth="1"/>
    <col min="8" max="8" width="9.28515625" style="2"/>
    <col min="9" max="12" width="2.42578125" style="2" customWidth="1"/>
    <col min="13" max="16384" width="9.28515625" style="2"/>
  </cols>
  <sheetData>
    <row r="7" spans="1:12">
      <c r="A7" s="1" t="s">
        <v>505</v>
      </c>
    </row>
    <row r="9" spans="1:12">
      <c r="A9" s="3" t="s">
        <v>506</v>
      </c>
    </row>
    <row r="10" spans="1:12" ht="30" customHeight="1">
      <c r="A10" s="4"/>
      <c r="B10" s="444" t="s">
        <v>383</v>
      </c>
      <c r="C10" s="445"/>
      <c r="D10" s="446"/>
      <c r="E10" s="444" t="s">
        <v>385</v>
      </c>
      <c r="F10" s="445"/>
      <c r="G10" s="446"/>
      <c r="H10" s="444" t="s">
        <v>384</v>
      </c>
      <c r="I10" s="445"/>
      <c r="J10" s="445"/>
      <c r="K10" s="445"/>
      <c r="L10" s="446"/>
    </row>
    <row r="11" spans="1:12" ht="48" customHeight="1">
      <c r="A11" s="5" t="s">
        <v>507</v>
      </c>
      <c r="B11" s="460" t="s">
        <v>508</v>
      </c>
      <c r="C11" s="447"/>
      <c r="D11" s="448"/>
      <c r="E11" s="461" t="s">
        <v>508</v>
      </c>
      <c r="F11" s="462"/>
      <c r="G11" s="463"/>
      <c r="H11" s="464" t="s">
        <v>509</v>
      </c>
      <c r="I11" s="459"/>
      <c r="J11" s="459"/>
      <c r="K11" s="459"/>
      <c r="L11" s="459"/>
    </row>
    <row r="12" spans="1:12">
      <c r="A12" s="6" t="s">
        <v>2</v>
      </c>
      <c r="B12" s="98">
        <v>62.19</v>
      </c>
      <c r="C12" s="112" t="s">
        <v>475</v>
      </c>
      <c r="D12" s="113" t="s">
        <v>475</v>
      </c>
      <c r="E12" s="111">
        <v>62.45</v>
      </c>
      <c r="F12" s="111" t="s">
        <v>475</v>
      </c>
      <c r="G12" s="112" t="s">
        <v>475</v>
      </c>
      <c r="H12" s="314">
        <v>66.53</v>
      </c>
      <c r="I12" s="314" t="s">
        <v>475</v>
      </c>
      <c r="J12" s="315" t="s">
        <v>475</v>
      </c>
      <c r="K12" s="315" t="s">
        <v>475</v>
      </c>
      <c r="L12" s="316" t="s">
        <v>475</v>
      </c>
    </row>
    <row r="13" spans="1:12">
      <c r="A13" s="9" t="s">
        <v>3</v>
      </c>
      <c r="B13" s="42">
        <v>61.76</v>
      </c>
      <c r="C13" s="184" t="s">
        <v>475</v>
      </c>
      <c r="D13" s="107" t="s">
        <v>475</v>
      </c>
      <c r="E13" s="43">
        <v>61.39</v>
      </c>
      <c r="F13" s="43" t="s">
        <v>475</v>
      </c>
      <c r="G13" s="184" t="s">
        <v>475</v>
      </c>
      <c r="H13" s="43">
        <v>67.290000000000006</v>
      </c>
      <c r="I13" s="43" t="s">
        <v>256</v>
      </c>
      <c r="J13" s="184" t="s">
        <v>475</v>
      </c>
      <c r="K13" s="184" t="s">
        <v>475</v>
      </c>
      <c r="L13" s="107" t="s">
        <v>475</v>
      </c>
    </row>
    <row r="14" spans="1:12">
      <c r="A14" s="6" t="s">
        <v>4</v>
      </c>
      <c r="B14" s="46" t="s">
        <v>262</v>
      </c>
      <c r="C14" s="186" t="s">
        <v>475</v>
      </c>
      <c r="D14" s="76" t="s">
        <v>475</v>
      </c>
      <c r="E14" s="44" t="s">
        <v>262</v>
      </c>
      <c r="F14" s="44" t="s">
        <v>475</v>
      </c>
      <c r="G14" s="186" t="s">
        <v>475</v>
      </c>
      <c r="H14" s="44" t="s">
        <v>262</v>
      </c>
      <c r="I14" s="44" t="s">
        <v>475</v>
      </c>
      <c r="J14" s="186" t="s">
        <v>475</v>
      </c>
      <c r="K14" s="186" t="s">
        <v>475</v>
      </c>
      <c r="L14" s="76" t="s">
        <v>475</v>
      </c>
    </row>
    <row r="15" spans="1:12">
      <c r="A15" s="6" t="s">
        <v>5</v>
      </c>
      <c r="B15" s="46" t="s">
        <v>260</v>
      </c>
      <c r="C15" s="186" t="s">
        <v>475</v>
      </c>
      <c r="D15" s="76" t="s">
        <v>475</v>
      </c>
      <c r="E15" s="44" t="s">
        <v>260</v>
      </c>
      <c r="F15" s="44" t="s">
        <v>475</v>
      </c>
      <c r="G15" s="186" t="s">
        <v>475</v>
      </c>
      <c r="H15" s="44" t="s">
        <v>260</v>
      </c>
      <c r="I15" s="44" t="s">
        <v>475</v>
      </c>
      <c r="J15" s="186" t="s">
        <v>475</v>
      </c>
      <c r="K15" s="186" t="s">
        <v>475</v>
      </c>
      <c r="L15" s="76" t="s">
        <v>475</v>
      </c>
    </row>
    <row r="16" spans="1:12">
      <c r="A16" s="6" t="s">
        <v>6</v>
      </c>
      <c r="B16" s="46" t="s">
        <v>260</v>
      </c>
      <c r="C16" s="186" t="s">
        <v>475</v>
      </c>
      <c r="D16" s="76" t="s">
        <v>475</v>
      </c>
      <c r="E16" s="44" t="s">
        <v>260</v>
      </c>
      <c r="F16" s="44" t="s">
        <v>475</v>
      </c>
      <c r="G16" s="186" t="s">
        <v>475</v>
      </c>
      <c r="H16" s="44" t="s">
        <v>260</v>
      </c>
      <c r="I16" s="44" t="s">
        <v>475</v>
      </c>
      <c r="J16" s="186" t="s">
        <v>475</v>
      </c>
      <c r="K16" s="186" t="s">
        <v>475</v>
      </c>
      <c r="L16" s="76" t="s">
        <v>475</v>
      </c>
    </row>
    <row r="17" spans="1:12">
      <c r="A17" s="6" t="s">
        <v>7</v>
      </c>
      <c r="B17" s="46">
        <v>72.03</v>
      </c>
      <c r="C17" s="186" t="s">
        <v>256</v>
      </c>
      <c r="D17" s="76" t="s">
        <v>475</v>
      </c>
      <c r="E17" s="44">
        <v>73.3</v>
      </c>
      <c r="F17" s="44" t="s">
        <v>256</v>
      </c>
      <c r="G17" s="186" t="s">
        <v>475</v>
      </c>
      <c r="H17" s="44">
        <v>69.83</v>
      </c>
      <c r="I17" s="44" t="s">
        <v>256</v>
      </c>
      <c r="J17" s="186" t="s">
        <v>475</v>
      </c>
      <c r="K17" s="186" t="s">
        <v>475</v>
      </c>
      <c r="L17" s="76" t="s">
        <v>475</v>
      </c>
    </row>
    <row r="18" spans="1:12">
      <c r="A18" s="6" t="s">
        <v>8</v>
      </c>
      <c r="B18" s="46" t="s">
        <v>260</v>
      </c>
      <c r="C18" s="186" t="s">
        <v>475</v>
      </c>
      <c r="D18" s="76" t="s">
        <v>475</v>
      </c>
      <c r="E18" s="44" t="s">
        <v>260</v>
      </c>
      <c r="F18" s="44" t="s">
        <v>475</v>
      </c>
      <c r="G18" s="186" t="s">
        <v>475</v>
      </c>
      <c r="H18" s="44" t="s">
        <v>260</v>
      </c>
      <c r="I18" s="44" t="s">
        <v>475</v>
      </c>
      <c r="J18" s="186" t="s">
        <v>475</v>
      </c>
      <c r="K18" s="186" t="s">
        <v>475</v>
      </c>
      <c r="L18" s="76" t="s">
        <v>475</v>
      </c>
    </row>
    <row r="19" spans="1:12">
      <c r="A19" s="6" t="s">
        <v>9</v>
      </c>
      <c r="B19" s="46" t="s">
        <v>260</v>
      </c>
      <c r="C19" s="186" t="s">
        <v>475</v>
      </c>
      <c r="D19" s="76" t="s">
        <v>475</v>
      </c>
      <c r="E19" s="44" t="s">
        <v>260</v>
      </c>
      <c r="F19" s="44" t="s">
        <v>475</v>
      </c>
      <c r="G19" s="186" t="s">
        <v>475</v>
      </c>
      <c r="H19" s="44" t="s">
        <v>260</v>
      </c>
      <c r="I19" s="44" t="s">
        <v>475</v>
      </c>
      <c r="J19" s="186" t="s">
        <v>475</v>
      </c>
      <c r="K19" s="186" t="s">
        <v>475</v>
      </c>
      <c r="L19" s="76" t="s">
        <v>475</v>
      </c>
    </row>
    <row r="20" spans="1:12">
      <c r="A20" s="6" t="s">
        <v>10</v>
      </c>
      <c r="B20" s="46">
        <v>85.2</v>
      </c>
      <c r="C20" s="186" t="s">
        <v>258</v>
      </c>
      <c r="D20" s="76" t="s">
        <v>475</v>
      </c>
      <c r="E20" s="44">
        <v>88.7</v>
      </c>
      <c r="F20" s="44" t="s">
        <v>258</v>
      </c>
      <c r="G20" s="186" t="s">
        <v>475</v>
      </c>
      <c r="H20" s="44">
        <v>85.23</v>
      </c>
      <c r="I20" s="44" t="s">
        <v>256</v>
      </c>
      <c r="J20" s="186" t="s">
        <v>475</v>
      </c>
      <c r="K20" s="186" t="s">
        <v>475</v>
      </c>
      <c r="L20" s="76" t="s">
        <v>475</v>
      </c>
    </row>
    <row r="21" spans="1:12">
      <c r="A21" s="15" t="s">
        <v>11</v>
      </c>
      <c r="B21" s="52">
        <v>68.23</v>
      </c>
      <c r="C21" s="187" t="s">
        <v>256</v>
      </c>
      <c r="D21" s="108" t="s">
        <v>475</v>
      </c>
      <c r="E21" s="45">
        <v>68.459999999999994</v>
      </c>
      <c r="F21" s="45" t="s">
        <v>256</v>
      </c>
      <c r="G21" s="187" t="s">
        <v>475</v>
      </c>
      <c r="H21" s="45" t="s">
        <v>260</v>
      </c>
      <c r="I21" s="45" t="s">
        <v>475</v>
      </c>
      <c r="J21" s="187" t="s">
        <v>475</v>
      </c>
      <c r="K21" s="187" t="s">
        <v>475</v>
      </c>
      <c r="L21" s="108" t="s">
        <v>475</v>
      </c>
    </row>
    <row r="22" spans="1:12">
      <c r="A22" s="18" t="s">
        <v>12</v>
      </c>
      <c r="B22" s="98">
        <v>80.16</v>
      </c>
      <c r="C22" s="112" t="s">
        <v>256</v>
      </c>
      <c r="D22" s="113" t="s">
        <v>475</v>
      </c>
      <c r="E22" s="111">
        <v>80</v>
      </c>
      <c r="F22" s="111" t="s">
        <v>475</v>
      </c>
      <c r="G22" s="112" t="s">
        <v>475</v>
      </c>
      <c r="H22" s="314">
        <v>79.150000000000006</v>
      </c>
      <c r="I22" s="314" t="s">
        <v>475</v>
      </c>
      <c r="J22" s="315" t="s">
        <v>475</v>
      </c>
      <c r="K22" s="315" t="s">
        <v>475</v>
      </c>
      <c r="L22" s="316" t="s">
        <v>475</v>
      </c>
    </row>
    <row r="23" spans="1:12">
      <c r="A23" s="19" t="s">
        <v>13</v>
      </c>
      <c r="B23" s="42">
        <v>68.27</v>
      </c>
      <c r="C23" s="184" t="s">
        <v>256</v>
      </c>
      <c r="D23" s="107" t="s">
        <v>475</v>
      </c>
      <c r="E23" s="43">
        <v>70.739999999999995</v>
      </c>
      <c r="F23" s="43" t="s">
        <v>258</v>
      </c>
      <c r="G23" s="184" t="s">
        <v>475</v>
      </c>
      <c r="H23" s="43" t="s">
        <v>260</v>
      </c>
      <c r="I23" s="43" t="s">
        <v>475</v>
      </c>
      <c r="J23" s="184" t="s">
        <v>475</v>
      </c>
      <c r="K23" s="184" t="s">
        <v>475</v>
      </c>
      <c r="L23" s="107" t="s">
        <v>475</v>
      </c>
    </row>
    <row r="24" spans="1:12">
      <c r="A24" s="20" t="s">
        <v>14</v>
      </c>
      <c r="B24" s="46" t="s">
        <v>260</v>
      </c>
      <c r="C24" s="186" t="s">
        <v>475</v>
      </c>
      <c r="D24" s="76" t="s">
        <v>475</v>
      </c>
      <c r="E24" s="44">
        <v>75.31</v>
      </c>
      <c r="F24" s="44" t="s">
        <v>256</v>
      </c>
      <c r="G24" s="186" t="s">
        <v>475</v>
      </c>
      <c r="H24" s="44" t="s">
        <v>260</v>
      </c>
      <c r="I24" s="44" t="s">
        <v>475</v>
      </c>
      <c r="J24" s="186" t="s">
        <v>475</v>
      </c>
      <c r="K24" s="186" t="s">
        <v>475</v>
      </c>
      <c r="L24" s="76" t="s">
        <v>475</v>
      </c>
    </row>
    <row r="25" spans="1:12">
      <c r="A25" s="20" t="s">
        <v>325</v>
      </c>
      <c r="B25" s="46">
        <v>88.46</v>
      </c>
      <c r="C25" s="186" t="s">
        <v>475</v>
      </c>
      <c r="D25" s="76" t="s">
        <v>475</v>
      </c>
      <c r="E25" s="44">
        <v>91.95</v>
      </c>
      <c r="F25" s="44" t="s">
        <v>475</v>
      </c>
      <c r="G25" s="186" t="s">
        <v>264</v>
      </c>
      <c r="H25" s="44">
        <v>90.19</v>
      </c>
      <c r="I25" s="44" t="s">
        <v>256</v>
      </c>
      <c r="J25" s="186" t="s">
        <v>475</v>
      </c>
      <c r="K25" s="186" t="s">
        <v>475</v>
      </c>
      <c r="L25" s="76" t="s">
        <v>475</v>
      </c>
    </row>
    <row r="26" spans="1:12">
      <c r="A26" s="20" t="s">
        <v>414</v>
      </c>
      <c r="B26" s="46">
        <v>98.08</v>
      </c>
      <c r="C26" s="186" t="s">
        <v>258</v>
      </c>
      <c r="D26" s="76" t="s">
        <v>264</v>
      </c>
      <c r="E26" s="44">
        <v>98.33</v>
      </c>
      <c r="F26" s="44" t="s">
        <v>258</v>
      </c>
      <c r="G26" s="186" t="s">
        <v>264</v>
      </c>
      <c r="H26" s="44">
        <v>97.95</v>
      </c>
      <c r="I26" s="44" t="s">
        <v>256</v>
      </c>
      <c r="J26" s="186" t="s">
        <v>264</v>
      </c>
      <c r="K26" s="186" t="s">
        <v>475</v>
      </c>
      <c r="L26" s="76" t="s">
        <v>475</v>
      </c>
    </row>
    <row r="27" spans="1:12">
      <c r="A27" s="20" t="s">
        <v>15</v>
      </c>
      <c r="B27" s="52" t="s">
        <v>260</v>
      </c>
      <c r="C27" s="187" t="s">
        <v>475</v>
      </c>
      <c r="D27" s="108" t="s">
        <v>475</v>
      </c>
      <c r="E27" s="45">
        <v>67.459999999999994</v>
      </c>
      <c r="F27" s="45" t="s">
        <v>256</v>
      </c>
      <c r="G27" s="187" t="s">
        <v>475</v>
      </c>
      <c r="H27" s="45">
        <v>60.43</v>
      </c>
      <c r="I27" s="45" t="s">
        <v>256</v>
      </c>
      <c r="J27" s="187" t="s">
        <v>475</v>
      </c>
      <c r="K27" s="187" t="s">
        <v>475</v>
      </c>
      <c r="L27" s="108" t="s">
        <v>475</v>
      </c>
    </row>
    <row r="28" spans="1:12">
      <c r="A28" s="21" t="s">
        <v>16</v>
      </c>
      <c r="B28" s="47">
        <v>74.42</v>
      </c>
      <c r="C28" s="188" t="s">
        <v>256</v>
      </c>
      <c r="D28" s="189" t="s">
        <v>475</v>
      </c>
      <c r="E28" s="100">
        <v>74.83</v>
      </c>
      <c r="F28" s="190" t="s">
        <v>475</v>
      </c>
      <c r="G28" s="188" t="s">
        <v>475</v>
      </c>
      <c r="H28" s="100">
        <v>75.400000000000006</v>
      </c>
      <c r="I28" s="100" t="s">
        <v>475</v>
      </c>
      <c r="J28" s="191" t="s">
        <v>475</v>
      </c>
      <c r="K28" s="191" t="s">
        <v>475</v>
      </c>
      <c r="L28" s="192" t="s">
        <v>475</v>
      </c>
    </row>
    <row r="29" spans="1:12">
      <c r="B29" s="3"/>
      <c r="C29" s="3"/>
      <c r="D29" s="3"/>
      <c r="E29" s="3"/>
      <c r="F29" s="3"/>
      <c r="G29" s="3"/>
      <c r="H29" s="3"/>
      <c r="I29" s="3"/>
      <c r="J29" s="3"/>
      <c r="K29" s="3"/>
    </row>
    <row r="30" spans="1:12">
      <c r="A30" s="3" t="s">
        <v>510</v>
      </c>
      <c r="B30" s="3"/>
      <c r="C30" s="3"/>
      <c r="D30" s="3"/>
      <c r="E30" s="3"/>
      <c r="F30" s="3"/>
      <c r="G30" s="3"/>
      <c r="H30" s="3"/>
      <c r="I30" s="3"/>
      <c r="J30" s="3"/>
      <c r="K30" s="3"/>
    </row>
    <row r="31" spans="1:12" ht="30" customHeight="1">
      <c r="A31" s="4"/>
      <c r="B31" s="444" t="s">
        <v>383</v>
      </c>
      <c r="C31" s="445"/>
      <c r="D31" s="446"/>
      <c r="E31" s="444" t="s">
        <v>385</v>
      </c>
      <c r="F31" s="445"/>
      <c r="G31" s="446"/>
      <c r="H31" s="444" t="s">
        <v>384</v>
      </c>
      <c r="I31" s="445"/>
      <c r="J31" s="445"/>
      <c r="K31" s="445"/>
      <c r="L31" s="446"/>
    </row>
    <row r="32" spans="1:12" ht="44.25" customHeight="1">
      <c r="A32" s="5" t="s">
        <v>507</v>
      </c>
      <c r="B32" s="460" t="s">
        <v>508</v>
      </c>
      <c r="C32" s="447"/>
      <c r="D32" s="448"/>
      <c r="E32" s="461" t="s">
        <v>508</v>
      </c>
      <c r="F32" s="462"/>
      <c r="G32" s="463"/>
      <c r="H32" s="464" t="s">
        <v>509</v>
      </c>
      <c r="I32" s="459"/>
      <c r="J32" s="459"/>
      <c r="K32" s="459"/>
      <c r="L32" s="459"/>
    </row>
    <row r="33" spans="1:12">
      <c r="A33" s="9" t="s">
        <v>3</v>
      </c>
      <c r="B33" s="102">
        <v>61.76</v>
      </c>
      <c r="C33" s="102" t="s">
        <v>475</v>
      </c>
      <c r="D33" s="193" t="s">
        <v>475</v>
      </c>
      <c r="E33" s="102">
        <v>61.39</v>
      </c>
      <c r="F33" s="102" t="s">
        <v>475</v>
      </c>
      <c r="G33" s="197" t="s">
        <v>475</v>
      </c>
      <c r="H33" s="330">
        <v>67.290000000000006</v>
      </c>
      <c r="I33" s="319" t="s">
        <v>256</v>
      </c>
      <c r="J33" s="323" t="s">
        <v>475</v>
      </c>
      <c r="K33" s="323" t="s">
        <v>475</v>
      </c>
      <c r="L33" s="324" t="s">
        <v>475</v>
      </c>
    </row>
    <row r="34" spans="1:12">
      <c r="A34" s="6" t="s">
        <v>11</v>
      </c>
      <c r="B34" s="75">
        <v>68.23</v>
      </c>
      <c r="C34" s="75" t="s">
        <v>256</v>
      </c>
      <c r="D34" s="194" t="s">
        <v>475</v>
      </c>
      <c r="E34" s="75">
        <v>68.459999999999994</v>
      </c>
      <c r="F34" s="75" t="s">
        <v>256</v>
      </c>
      <c r="G34" s="114" t="s">
        <v>475</v>
      </c>
      <c r="H34" s="331" t="s">
        <v>260</v>
      </c>
      <c r="I34" s="237" t="s">
        <v>475</v>
      </c>
      <c r="J34" s="243" t="s">
        <v>475</v>
      </c>
      <c r="K34" s="243" t="s">
        <v>475</v>
      </c>
      <c r="L34" s="236" t="s">
        <v>475</v>
      </c>
    </row>
    <row r="35" spans="1:12">
      <c r="A35" s="6" t="s">
        <v>17</v>
      </c>
      <c r="B35" s="75">
        <v>50.06</v>
      </c>
      <c r="C35" s="75" t="s">
        <v>256</v>
      </c>
      <c r="D35" s="194" t="s">
        <v>264</v>
      </c>
      <c r="E35" s="75">
        <v>52.04</v>
      </c>
      <c r="F35" s="75" t="s">
        <v>256</v>
      </c>
      <c r="G35" s="114" t="s">
        <v>264</v>
      </c>
      <c r="H35" s="331">
        <v>53.91</v>
      </c>
      <c r="I35" s="237" t="s">
        <v>256</v>
      </c>
      <c r="J35" s="243" t="s">
        <v>264</v>
      </c>
      <c r="K35" s="243" t="s">
        <v>475</v>
      </c>
      <c r="L35" s="236" t="s">
        <v>475</v>
      </c>
    </row>
    <row r="36" spans="1:12">
      <c r="A36" s="6" t="s">
        <v>182</v>
      </c>
      <c r="B36" s="75">
        <v>71.78</v>
      </c>
      <c r="C36" s="75" t="s">
        <v>475</v>
      </c>
      <c r="D36" s="194" t="s">
        <v>475</v>
      </c>
      <c r="E36" s="75">
        <v>82.85</v>
      </c>
      <c r="F36" s="75" t="s">
        <v>256</v>
      </c>
      <c r="G36" s="114" t="s">
        <v>475</v>
      </c>
      <c r="H36" s="331">
        <v>81.96</v>
      </c>
      <c r="I36" s="237" t="s">
        <v>256</v>
      </c>
      <c r="J36" s="243" t="s">
        <v>475</v>
      </c>
      <c r="K36" s="243" t="s">
        <v>475</v>
      </c>
      <c r="L36" s="236" t="s">
        <v>475</v>
      </c>
    </row>
    <row r="37" spans="1:12">
      <c r="A37" s="6" t="s">
        <v>345</v>
      </c>
      <c r="B37" s="75" t="s">
        <v>260</v>
      </c>
      <c r="C37" s="75" t="s">
        <v>475</v>
      </c>
      <c r="D37" s="194" t="s">
        <v>475</v>
      </c>
      <c r="E37" s="75">
        <v>70.25</v>
      </c>
      <c r="F37" s="75" t="s">
        <v>256</v>
      </c>
      <c r="G37" s="114" t="s">
        <v>475</v>
      </c>
      <c r="H37" s="331">
        <v>72.53</v>
      </c>
      <c r="I37" s="237" t="s">
        <v>256</v>
      </c>
      <c r="J37" s="243" t="s">
        <v>475</v>
      </c>
      <c r="K37" s="243" t="s">
        <v>475</v>
      </c>
      <c r="L37" s="236" t="s">
        <v>475</v>
      </c>
    </row>
    <row r="38" spans="1:12">
      <c r="A38" s="30" t="s">
        <v>19</v>
      </c>
      <c r="B38" s="75" t="s">
        <v>260</v>
      </c>
      <c r="C38" s="75" t="s">
        <v>475</v>
      </c>
      <c r="D38" s="194" t="s">
        <v>475</v>
      </c>
      <c r="E38" s="75" t="s">
        <v>260</v>
      </c>
      <c r="F38" s="75" t="s">
        <v>475</v>
      </c>
      <c r="G38" s="114" t="s">
        <v>475</v>
      </c>
      <c r="H38" s="331">
        <v>62.55</v>
      </c>
      <c r="I38" s="237" t="s">
        <v>256</v>
      </c>
      <c r="J38" s="243" t="s">
        <v>475</v>
      </c>
      <c r="K38" s="243" t="s">
        <v>475</v>
      </c>
      <c r="L38" s="236" t="s">
        <v>475</v>
      </c>
    </row>
    <row r="39" spans="1:12">
      <c r="A39" s="30" t="s">
        <v>20</v>
      </c>
      <c r="B39" s="75" t="s">
        <v>260</v>
      </c>
      <c r="C39" s="75" t="s">
        <v>475</v>
      </c>
      <c r="D39" s="194" t="s">
        <v>475</v>
      </c>
      <c r="E39" s="75" t="s">
        <v>260</v>
      </c>
      <c r="F39" s="75" t="s">
        <v>475</v>
      </c>
      <c r="G39" s="114" t="s">
        <v>475</v>
      </c>
      <c r="H39" s="331" t="s">
        <v>260</v>
      </c>
      <c r="I39" s="237" t="s">
        <v>475</v>
      </c>
      <c r="J39" s="243" t="s">
        <v>475</v>
      </c>
      <c r="K39" s="243" t="s">
        <v>475</v>
      </c>
      <c r="L39" s="236" t="s">
        <v>475</v>
      </c>
    </row>
    <row r="40" spans="1:12">
      <c r="A40" s="30" t="s">
        <v>21</v>
      </c>
      <c r="B40" s="75">
        <v>94.32</v>
      </c>
      <c r="C40" s="75" t="s">
        <v>258</v>
      </c>
      <c r="D40" s="194" t="s">
        <v>264</v>
      </c>
      <c r="E40" s="75" t="s">
        <v>260</v>
      </c>
      <c r="F40" s="75" t="s">
        <v>475</v>
      </c>
      <c r="G40" s="114" t="s">
        <v>475</v>
      </c>
      <c r="H40" s="331" t="s">
        <v>260</v>
      </c>
      <c r="I40" s="237" t="s">
        <v>475</v>
      </c>
      <c r="J40" s="243" t="s">
        <v>475</v>
      </c>
      <c r="K40" s="243" t="s">
        <v>475</v>
      </c>
      <c r="L40" s="236" t="s">
        <v>475</v>
      </c>
    </row>
    <row r="41" spans="1:12">
      <c r="A41" s="15" t="s">
        <v>344</v>
      </c>
      <c r="B41" s="103">
        <v>91.61</v>
      </c>
      <c r="C41" s="103" t="s">
        <v>475</v>
      </c>
      <c r="D41" s="195" t="s">
        <v>264</v>
      </c>
      <c r="E41" s="103">
        <v>93.2</v>
      </c>
      <c r="F41" s="103" t="s">
        <v>475</v>
      </c>
      <c r="G41" s="196" t="s">
        <v>264</v>
      </c>
      <c r="H41" s="332">
        <v>92.24</v>
      </c>
      <c r="I41" s="320" t="s">
        <v>475</v>
      </c>
      <c r="J41" s="325" t="s">
        <v>475</v>
      </c>
      <c r="K41" s="325" t="s">
        <v>475</v>
      </c>
      <c r="L41" s="326" t="s">
        <v>475</v>
      </c>
    </row>
    <row r="43" spans="1:12">
      <c r="A43" s="3" t="s">
        <v>511</v>
      </c>
      <c r="B43" s="3"/>
      <c r="C43" s="3"/>
      <c r="D43" s="3"/>
      <c r="E43" s="3"/>
      <c r="F43" s="3"/>
      <c r="G43" s="3"/>
      <c r="H43" s="3"/>
      <c r="I43" s="3"/>
      <c r="J43" s="3"/>
      <c r="K43" s="3"/>
    </row>
    <row r="44" spans="1:12" ht="30" customHeight="1">
      <c r="A44" s="4"/>
      <c r="B44" s="444" t="s">
        <v>383</v>
      </c>
      <c r="C44" s="445"/>
      <c r="D44" s="446"/>
      <c r="E44" s="444" t="s">
        <v>385</v>
      </c>
      <c r="F44" s="445"/>
      <c r="G44" s="446"/>
      <c r="H44" s="444" t="s">
        <v>384</v>
      </c>
      <c r="I44" s="445"/>
      <c r="J44" s="445"/>
      <c r="K44" s="445"/>
      <c r="L44" s="446"/>
    </row>
    <row r="45" spans="1:12" ht="45" customHeight="1">
      <c r="A45" s="4" t="s">
        <v>507</v>
      </c>
      <c r="B45" s="460" t="s">
        <v>508</v>
      </c>
      <c r="C45" s="447"/>
      <c r="D45" s="448"/>
      <c r="E45" s="461" t="s">
        <v>508</v>
      </c>
      <c r="F45" s="462"/>
      <c r="G45" s="463"/>
      <c r="H45" s="459" t="s">
        <v>509</v>
      </c>
      <c r="I45" s="459"/>
      <c r="J45" s="459"/>
      <c r="K45" s="459"/>
      <c r="L45" s="459"/>
    </row>
    <row r="46" spans="1:12">
      <c r="A46" s="216" t="s">
        <v>339</v>
      </c>
      <c r="B46" s="295"/>
      <c r="C46" s="294"/>
      <c r="D46" s="295"/>
      <c r="E46" s="300"/>
      <c r="F46" s="299"/>
      <c r="G46" s="300"/>
      <c r="H46" s="294"/>
      <c r="I46" s="298"/>
      <c r="J46" s="294"/>
      <c r="K46" s="294"/>
      <c r="L46" s="295"/>
    </row>
    <row r="47" spans="1:12">
      <c r="A47" s="6" t="s">
        <v>340</v>
      </c>
      <c r="B47" s="27" t="str">
        <f>VLOOKUP("Family violence by intimate partner",[2]FVOFFRATE2018!$A$4:$E$8,2,FALSE)</f>
        <v>S</v>
      </c>
      <c r="C47" s="27" t="str">
        <f>VLOOKUP("Family violence by intimate partner",[2]FVOFFRATE2018!$A$4:$E$8,4,FALSE)</f>
        <v/>
      </c>
      <c r="D47" s="29" t="str">
        <f>VLOOKUP("Family violence by intimate partner",[2]FVOFFRATE2018!$A$4:$E$8,5,FALSE)</f>
        <v/>
      </c>
      <c r="E47" s="27" t="str">
        <f>VLOOKUP("Family violence by intimate partner",[2]FVOFFRATE2020!$A$4:$E$8,2,FALSE)</f>
        <v>S</v>
      </c>
      <c r="F47" s="27" t="str">
        <f>VLOOKUP("Family violence by intimate partner",[2]FVOFFRATE2020!$A$4:$E$8,4,FALSE)</f>
        <v/>
      </c>
      <c r="G47" s="28" t="str">
        <f>VLOOKUP("Family violence by intimate partner",[2]FVOFFRATE2020!$A$4:$E$8,5,FALSE)</f>
        <v/>
      </c>
      <c r="H47" s="27" t="str">
        <f>VLOOKUP("Family violence by intimate partner",[2]FVOFFRATE2021!$A$4:$E$8,2,FALSE)</f>
        <v>S</v>
      </c>
      <c r="I47" s="27" t="str">
        <f>VLOOKUP("Family violence by intimate partner",[2]FVOFFRATE2021!$A$4:$E$8,4,FALSE)</f>
        <v/>
      </c>
      <c r="J47" s="28" t="str">
        <f>VLOOKUP("Family violence by intimate partner",[2]FVOFFRATE2021!$A$4:$E$8,5,FALSE)</f>
        <v/>
      </c>
      <c r="K47" s="28" t="str">
        <f>VLOOKUP("Family violence by intimate partner",[2]FVOFFRATECVSP!$A$4:$E$8,5,FALSE)</f>
        <v/>
      </c>
      <c r="L47" s="29" t="str">
        <f>VLOOKUP("Family violence by intimate partner",[2]FVOFFRATECVSB!$A$4:$E$8,5,FALSE)</f>
        <v/>
      </c>
    </row>
    <row r="48" spans="1:12">
      <c r="A48" s="30" t="s">
        <v>341</v>
      </c>
      <c r="B48" s="27" t="str">
        <f>VLOOKUP("Family violence by current partner",[2]FVOFFRATE2018!$A$4:$E$8,2,FALSE)</f>
        <v>S</v>
      </c>
      <c r="C48" s="27" t="str">
        <f>VLOOKUP("Family violence by current partner",[2]FVOFFRATE2018!$A$4:$E$8,4,FALSE)</f>
        <v/>
      </c>
      <c r="D48" s="29" t="str">
        <f>VLOOKUP("Family violence by current partner",[2]FVOFFRATE2018!$A$4:$E$8,5,FALSE)</f>
        <v/>
      </c>
      <c r="E48" s="27" t="str">
        <f>VLOOKUP("Family violence by current partner",[2]FVOFFRATE2020!$A$4:$E$8,2,FALSE)</f>
        <v>S</v>
      </c>
      <c r="F48" s="27" t="str">
        <f>VLOOKUP("Family violence by current partner",[2]FVOFFRATE2020!$A$4:$E$8,4,FALSE)</f>
        <v/>
      </c>
      <c r="G48" s="28" t="str">
        <f>VLOOKUP("Family violence by current partner",[2]FVOFFRATE2020!$A$4:$E$8,5,FALSE)</f>
        <v/>
      </c>
      <c r="H48" s="27" t="str">
        <f>VLOOKUP("Family violence by current partner",[2]FVOFFRATE2021!$A$4:$E$8,2,FALSE)</f>
        <v>S</v>
      </c>
      <c r="I48" s="27" t="str">
        <f>VLOOKUP("Family violence by current partner",[2]FVOFFRATE2021!$A$4:$E$8,4,FALSE)</f>
        <v/>
      </c>
      <c r="J48" s="28" t="str">
        <f>VLOOKUP("Family violence by current partner",[2]FVOFFRATE2021!$A$4:$E$8,5,FALSE)</f>
        <v/>
      </c>
      <c r="K48" s="28" t="str">
        <f>VLOOKUP("Family violence by current partner",[2]FVOFFRATECVSP!$A$4:$E$8,5,FALSE)</f>
        <v/>
      </c>
      <c r="L48" s="29" t="str">
        <f>VLOOKUP("Family violence by current partner",[2]FVOFFRATECVSB!$A$4:$E$8,5,FALSE)</f>
        <v/>
      </c>
    </row>
    <row r="49" spans="1:56">
      <c r="A49" s="30" t="s">
        <v>342</v>
      </c>
      <c r="B49" s="27" t="str">
        <f>VLOOKUP("Family violence by previous partner",[2]FVOFFRATE2018!$A$4:$E$8,2,FALSE)</f>
        <v>S</v>
      </c>
      <c r="C49" s="27" t="str">
        <f>VLOOKUP("Family violence by previous partner",[2]FVOFFRATE2018!$A$4:$E$8,4,FALSE)</f>
        <v/>
      </c>
      <c r="D49" s="29" t="str">
        <f>VLOOKUP("Family violence by previous partner",[2]FVOFFRATE2018!$A$4:$E$8,5,FALSE)</f>
        <v/>
      </c>
      <c r="E49" s="27" t="str">
        <f>VLOOKUP("Family violence by previous partner",[2]FVOFFRATE2020!$A$4:$E$8,2,FALSE)</f>
        <v>S</v>
      </c>
      <c r="F49" s="27" t="str">
        <f>VLOOKUP("Family violence by previous partner",[2]FVOFFRATE2020!$A$4:$E$8,4,FALSE)</f>
        <v/>
      </c>
      <c r="G49" s="28" t="str">
        <f>VLOOKUP("Family violence by previous partner",[2]FVOFFRATE2020!$A$4:$E$8,5,FALSE)</f>
        <v/>
      </c>
      <c r="H49" s="27">
        <f>VLOOKUP("Family violence by previous partner",[2]FVOFFRATE2021!$A$4:$E$8,2,FALSE)</f>
        <v>64.489999999999995</v>
      </c>
      <c r="I49" s="27" t="str">
        <f>VLOOKUP("Family violence by previous partner",[2]FVOFFRATE2021!$A$4:$E$8,4,FALSE)</f>
        <v>#</v>
      </c>
      <c r="J49" s="28" t="str">
        <f>VLOOKUP("Family violence by previous partner",[2]FVOFFRATE2021!$A$4:$E$8,5,FALSE)</f>
        <v/>
      </c>
      <c r="K49" s="28" t="str">
        <f>VLOOKUP("Family violence by previous partner",[2]FVOFFRATECVSP!$A$4:$E$8,5,FALSE)</f>
        <v/>
      </c>
      <c r="L49" s="29" t="str">
        <f>VLOOKUP("Family violence by previous partner",[2]FVOFFRATECVSB!$A$4:$E$8,5,FALSE)</f>
        <v/>
      </c>
    </row>
    <row r="50" spans="1:56">
      <c r="A50" s="6" t="s">
        <v>343</v>
      </c>
      <c r="B50" s="31" t="str">
        <f>VLOOKUP("Family violence by other family",[2]FVOFFRATE2018!$A$4:$E$8,2,FALSE)</f>
        <v>S</v>
      </c>
      <c r="C50" s="31" t="str">
        <f>VLOOKUP("Family violence by other family",[2]FVOFFRATE2018!$A$4:$E$8,4,FALSE)</f>
        <v/>
      </c>
      <c r="D50" s="33" t="str">
        <f>VLOOKUP("Family violence by other family",[2]FVOFFRATE2018!$A$4:$E$8,5,FALSE)</f>
        <v/>
      </c>
      <c r="E50" s="31" t="str">
        <f>VLOOKUP("Family violence by other family",[2]FVOFFRATE2020!$A$4:$E$8,2,FALSE)</f>
        <v>S</v>
      </c>
      <c r="F50" s="31" t="str">
        <f>VLOOKUP("Family violence by other family",[2]FVOFFRATE2020!$A$4:$E$8,4,FALSE)</f>
        <v/>
      </c>
      <c r="G50" s="32" t="str">
        <f>VLOOKUP("Family violence by other family",[2]FVOFFRATE2020!$A$4:$E$8,5,FALSE)</f>
        <v/>
      </c>
      <c r="H50" s="31" t="str">
        <f>VLOOKUP("Family violence by other family",[2]FVOFFRATE2021!$A$4:$E$8,2,FALSE)</f>
        <v>S</v>
      </c>
      <c r="I50" s="27" t="str">
        <f>VLOOKUP("Family violence by other family",[2]FVOFFRATE2021!$A$4:$E$8,4,FALSE)</f>
        <v/>
      </c>
      <c r="J50" s="28" t="str">
        <f>VLOOKUP("Family violence by other family",[2]FVOFFRATE2021!$A$4:$E$8,5,FALSE)</f>
        <v/>
      </c>
      <c r="K50" s="28" t="str">
        <f>VLOOKUP("Family violence by other family",[2]FVOFFRATECVSP!$A$4:$E$8,5,FALSE)</f>
        <v/>
      </c>
      <c r="L50" s="29" t="str">
        <f>VLOOKUP("Family violence by other family",[2]FVOFFRATECVSB!$A$4:$E$8,5,FALSE)</f>
        <v/>
      </c>
    </row>
    <row r="51" spans="1:56">
      <c r="A51" s="34" t="s">
        <v>23</v>
      </c>
      <c r="B51" s="35" t="str">
        <f>VLOOKUP("Family violence",[2]FVOFFRATE2018!$A$4:$E$8,2,FALSE)</f>
        <v>S</v>
      </c>
      <c r="C51" s="35" t="str">
        <f>VLOOKUP("Family violence",[2]FVOFFRATE2018!$A$4:$E$8,4,FALSE)</f>
        <v/>
      </c>
      <c r="D51" s="37" t="str">
        <f>VLOOKUP("Family violence",[2]FVOFFRATE2018!$A$4:$E$8,5,FALSE)</f>
        <v/>
      </c>
      <c r="E51" s="35" t="str">
        <f>VLOOKUP("Family violence",[2]FVOFFRATE2020!$A$4:$E$8,2,FALSE)</f>
        <v>S</v>
      </c>
      <c r="F51" s="35" t="str">
        <f>VLOOKUP("Family violence",[2]FVOFFRATE2020!$A$4:$E$8,4,FALSE)</f>
        <v/>
      </c>
      <c r="G51" s="36" t="str">
        <f>VLOOKUP("Family violence",[2]FVOFFRATE2020!$A$4:$E$8,5,FALSE)</f>
        <v/>
      </c>
      <c r="H51" s="35" t="str">
        <f>VLOOKUP("Family violence",[2]FVOFFRATE2021!$A$4:$E$8,2,FALSE)</f>
        <v>S</v>
      </c>
      <c r="I51" s="53" t="str">
        <f>VLOOKUP("Family violence",[2]FVOFFRATE2021!$A$4:$E$8,4,FALSE)</f>
        <v/>
      </c>
      <c r="J51" s="183" t="str">
        <f>VLOOKUP("Family violence",[2]FVOFFRATE2021!$A$4:$E$8,5,FALSE)</f>
        <v/>
      </c>
      <c r="K51" s="183" t="str">
        <f>VLOOKUP("Family violence",[2]FVOFFRATECVSP!$A$4:$E$8,5,FALSE)</f>
        <v/>
      </c>
      <c r="L51" s="55" t="str">
        <f>VLOOKUP("Family violence",[2]FVOFFRATECVSB!$A$4:$E$8,5,FALSE)</f>
        <v/>
      </c>
    </row>
    <row r="53" spans="1:56" s="116" customFormat="1" ht="28.9" customHeight="1">
      <c r="A53" s="435" t="s">
        <v>347</v>
      </c>
      <c r="B53" s="435"/>
      <c r="C53" s="435"/>
      <c r="D53" s="435"/>
      <c r="E53" s="435"/>
      <c r="F53" s="435"/>
      <c r="G53" s="435"/>
      <c r="H53" s="435"/>
      <c r="I53" s="435"/>
      <c r="J53" s="435"/>
      <c r="K53" s="229"/>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0"/>
      <c r="AJ53" s="220"/>
      <c r="AK53" s="220"/>
      <c r="AL53" s="220"/>
      <c r="AM53" s="220"/>
      <c r="AN53" s="220"/>
      <c r="AO53" s="220"/>
      <c r="AP53" s="220"/>
      <c r="AQ53" s="220"/>
      <c r="AR53" s="220"/>
      <c r="AS53" s="220"/>
      <c r="AT53" s="97"/>
      <c r="AU53" s="220"/>
      <c r="AV53" s="220"/>
      <c r="AW53" s="220"/>
      <c r="AX53" s="220"/>
      <c r="AY53" s="220"/>
      <c r="AZ53" s="220"/>
      <c r="BA53" s="220"/>
      <c r="BB53" s="220"/>
      <c r="BC53" s="220"/>
      <c r="BD53" s="220"/>
    </row>
    <row r="54" spans="1:56" s="116" customFormat="1" ht="25.15" customHeight="1">
      <c r="A54" s="437" t="s">
        <v>348</v>
      </c>
      <c r="B54" s="437"/>
      <c r="C54" s="437"/>
      <c r="D54" s="437"/>
      <c r="E54" s="437"/>
      <c r="F54" s="437"/>
      <c r="G54" s="437"/>
      <c r="H54" s="437"/>
      <c r="I54" s="437"/>
      <c r="J54" s="437"/>
      <c r="K54" s="231"/>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0"/>
      <c r="AJ54" s="220"/>
      <c r="AK54" s="220"/>
      <c r="AL54" s="220"/>
      <c r="AM54" s="220"/>
      <c r="AN54" s="220"/>
      <c r="AO54" s="220"/>
      <c r="AP54" s="220"/>
      <c r="AQ54" s="220"/>
      <c r="AR54" s="220"/>
      <c r="AS54" s="220"/>
      <c r="AT54" s="97"/>
      <c r="AU54" s="220"/>
      <c r="AV54" s="220"/>
      <c r="AW54" s="220"/>
      <c r="AX54" s="220"/>
      <c r="AY54" s="220"/>
      <c r="AZ54" s="220"/>
      <c r="BA54" s="220"/>
      <c r="BB54" s="220"/>
      <c r="BC54" s="220"/>
      <c r="BD54" s="220"/>
    </row>
    <row r="55" spans="1:56" s="116" customFormat="1" ht="27" customHeight="1">
      <c r="A55" s="435" t="s">
        <v>349</v>
      </c>
      <c r="B55" s="435"/>
      <c r="C55" s="435"/>
      <c r="D55" s="435"/>
      <c r="E55" s="435"/>
      <c r="F55" s="435"/>
      <c r="G55" s="435"/>
      <c r="H55" s="435"/>
      <c r="I55" s="435"/>
      <c r="J55" s="435"/>
      <c r="K55" s="229"/>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0"/>
      <c r="AJ55" s="220"/>
      <c r="AK55" s="220"/>
      <c r="AL55" s="220"/>
      <c r="AM55" s="220"/>
      <c r="AN55" s="220"/>
      <c r="AO55" s="220"/>
      <c r="AP55" s="220"/>
      <c r="AQ55" s="220"/>
      <c r="AR55" s="220"/>
      <c r="AS55" s="220"/>
      <c r="AT55" s="97"/>
      <c r="AU55" s="220"/>
      <c r="AV55" s="220"/>
      <c r="AW55" s="220"/>
      <c r="AX55" s="220"/>
      <c r="AY55" s="220"/>
      <c r="AZ55" s="220"/>
      <c r="BA55" s="220"/>
      <c r="BB55" s="220"/>
      <c r="BC55" s="220"/>
      <c r="BD55" s="220"/>
    </row>
    <row r="56" spans="1:56" s="116" customFormat="1" ht="25.9" customHeight="1">
      <c r="A56" s="435" t="s">
        <v>350</v>
      </c>
      <c r="B56" s="435"/>
      <c r="C56" s="435"/>
      <c r="D56" s="435"/>
      <c r="E56" s="435"/>
      <c r="F56" s="435"/>
      <c r="G56" s="435"/>
      <c r="H56" s="435"/>
      <c r="I56" s="435"/>
      <c r="J56" s="435"/>
      <c r="K56" s="229"/>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0"/>
      <c r="AJ56" s="220"/>
      <c r="AK56" s="220"/>
      <c r="AL56" s="220"/>
      <c r="AM56" s="220"/>
      <c r="AN56" s="220"/>
      <c r="AO56" s="220"/>
      <c r="AP56" s="220"/>
      <c r="AQ56" s="220"/>
      <c r="AR56" s="220"/>
      <c r="AS56" s="220"/>
      <c r="AT56" s="97"/>
      <c r="AU56" s="220"/>
      <c r="AV56" s="220"/>
      <c r="AW56" s="220"/>
      <c r="AX56" s="220"/>
      <c r="AY56" s="220"/>
      <c r="AZ56" s="220"/>
      <c r="BA56" s="220"/>
      <c r="BB56" s="220"/>
      <c r="BC56" s="220"/>
      <c r="BD56" s="220"/>
    </row>
    <row r="57" spans="1:56" s="116" customFormat="1" ht="13.9" customHeight="1">
      <c r="A57" s="435" t="s">
        <v>351</v>
      </c>
      <c r="B57" s="435"/>
      <c r="C57" s="435"/>
      <c r="D57" s="435"/>
      <c r="E57" s="435"/>
      <c r="F57" s="435"/>
      <c r="G57" s="435"/>
      <c r="H57" s="435"/>
      <c r="I57" s="435"/>
      <c r="J57" s="435"/>
      <c r="K57" s="229"/>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0"/>
      <c r="AJ57" s="220"/>
      <c r="AK57" s="220"/>
      <c r="AL57" s="220"/>
      <c r="AM57" s="220"/>
      <c r="AN57" s="220"/>
      <c r="AO57" s="220"/>
      <c r="AP57" s="220"/>
      <c r="AQ57" s="220"/>
      <c r="AR57" s="220"/>
      <c r="AS57" s="220"/>
      <c r="AT57" s="97"/>
      <c r="AU57" s="220"/>
      <c r="AV57" s="220"/>
      <c r="AW57" s="220"/>
      <c r="AX57" s="220"/>
      <c r="AY57" s="220"/>
      <c r="AZ57" s="220"/>
      <c r="BA57" s="220"/>
      <c r="BB57" s="220"/>
      <c r="BC57" s="220"/>
      <c r="BD57" s="220"/>
    </row>
    <row r="58" spans="1:56" s="116" customFormat="1" ht="13.9" customHeight="1">
      <c r="A58" s="438" t="s">
        <v>412</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220"/>
      <c r="AN58" s="220"/>
      <c r="AO58" s="220"/>
      <c r="AP58" s="220"/>
      <c r="AQ58" s="220"/>
      <c r="AR58" s="220"/>
      <c r="AS58" s="220"/>
      <c r="AT58" s="97"/>
      <c r="AU58" s="220"/>
      <c r="AV58" s="220"/>
      <c r="AW58" s="220"/>
      <c r="AX58" s="220"/>
      <c r="AY58" s="220"/>
      <c r="AZ58" s="220"/>
      <c r="BA58" s="220"/>
      <c r="BB58" s="220"/>
      <c r="BC58" s="220"/>
      <c r="BD58" s="220"/>
    </row>
    <row r="59" spans="1:56" s="116" customFormat="1" ht="13.9" customHeight="1">
      <c r="A59" s="438" t="s">
        <v>413</v>
      </c>
      <c r="B59" s="438"/>
      <c r="C59" s="438"/>
      <c r="D59" s="438"/>
      <c r="E59" s="438"/>
      <c r="F59" s="438"/>
      <c r="G59" s="438"/>
      <c r="H59" s="438"/>
      <c r="I59" s="438"/>
      <c r="J59" s="438"/>
      <c r="K59" s="438"/>
      <c r="L59" s="438"/>
      <c r="M59" s="438"/>
      <c r="N59" s="438"/>
      <c r="O59" s="438"/>
      <c r="P59" s="438"/>
      <c r="Q59" s="438"/>
      <c r="R59" s="438"/>
      <c r="S59" s="438"/>
      <c r="T59" s="438"/>
      <c r="U59" s="438"/>
      <c r="V59" s="204"/>
      <c r="W59" s="204"/>
      <c r="X59" s="204"/>
      <c r="Y59" s="204"/>
      <c r="Z59" s="204"/>
      <c r="AA59" s="204"/>
      <c r="AB59" s="204"/>
      <c r="AC59" s="204"/>
      <c r="AD59" s="204"/>
      <c r="AE59" s="204"/>
      <c r="AF59" s="204"/>
      <c r="AG59" s="204"/>
      <c r="AH59" s="204"/>
      <c r="AI59" s="204"/>
      <c r="AJ59" s="204"/>
      <c r="AK59" s="204"/>
      <c r="AL59" s="204"/>
      <c r="AM59" s="220"/>
      <c r="AN59" s="220"/>
      <c r="AO59" s="220"/>
      <c r="AP59" s="220"/>
      <c r="AQ59" s="220"/>
      <c r="AR59" s="220"/>
      <c r="AS59" s="220"/>
      <c r="AT59" s="97"/>
      <c r="AU59" s="220"/>
      <c r="AV59" s="220"/>
      <c r="AW59" s="220"/>
      <c r="AX59" s="220"/>
      <c r="AY59" s="220"/>
      <c r="AZ59" s="220"/>
      <c r="BA59" s="220"/>
      <c r="BB59" s="220"/>
      <c r="BC59" s="220"/>
      <c r="BD59" s="220"/>
    </row>
    <row r="60" spans="1:56" s="115" customFormat="1" ht="108" customHeight="1">
      <c r="A60" s="436" t="s">
        <v>346</v>
      </c>
      <c r="B60" s="436"/>
      <c r="C60" s="436"/>
      <c r="D60" s="436"/>
      <c r="E60" s="436"/>
      <c r="F60" s="436"/>
      <c r="G60" s="436"/>
      <c r="H60" s="436"/>
      <c r="I60" s="436"/>
      <c r="J60" s="436"/>
      <c r="K60" s="230"/>
      <c r="L60" s="219"/>
      <c r="M60" s="219"/>
      <c r="N60" s="219"/>
      <c r="O60" s="219"/>
      <c r="P60" s="219"/>
      <c r="Q60" s="219"/>
      <c r="R60" s="219"/>
      <c r="S60" s="219"/>
      <c r="T60" s="219"/>
      <c r="U60" s="219"/>
      <c r="V60" s="219"/>
      <c r="W60" s="219"/>
      <c r="X60" s="219"/>
      <c r="Y60" s="219"/>
      <c r="Z60" s="219"/>
      <c r="AA60" s="219"/>
      <c r="AB60" s="219"/>
      <c r="AC60" s="219"/>
      <c r="AD60" s="219"/>
      <c r="AE60" s="219"/>
    </row>
    <row r="62" spans="1:56">
      <c r="A62" s="38" t="s">
        <v>25</v>
      </c>
    </row>
  </sheetData>
  <mergeCells count="26">
    <mergeCell ref="H10:L10"/>
    <mergeCell ref="B10:D10"/>
    <mergeCell ref="B11:D11"/>
    <mergeCell ref="B31:D31"/>
    <mergeCell ref="B32:D32"/>
    <mergeCell ref="H11:L11"/>
    <mergeCell ref="H31:L31"/>
    <mergeCell ref="H32:L32"/>
    <mergeCell ref="E10:G10"/>
    <mergeCell ref="E11:G11"/>
    <mergeCell ref="E31:G31"/>
    <mergeCell ref="E32:G32"/>
    <mergeCell ref="E44:G44"/>
    <mergeCell ref="H44:L44"/>
    <mergeCell ref="H45:L45"/>
    <mergeCell ref="B45:D45"/>
    <mergeCell ref="E45:G45"/>
    <mergeCell ref="B44:D44"/>
    <mergeCell ref="A60:J60"/>
    <mergeCell ref="A53:J53"/>
    <mergeCell ref="A54:J54"/>
    <mergeCell ref="A55:J55"/>
    <mergeCell ref="A56:J56"/>
    <mergeCell ref="A57:J57"/>
    <mergeCell ref="A58:AL58"/>
    <mergeCell ref="A59:U59"/>
  </mergeCells>
  <hyperlinks>
    <hyperlink ref="A62" location="Contents!A1" display="Return to contents" xr:uid="{E2D16A55-95F6-49F9-9A0B-8278A04E9BF7}"/>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6153B-CC4F-4326-8B71-C03AC43435A6}">
  <dimension ref="A7:AD55"/>
  <sheetViews>
    <sheetView showGridLines="0" workbookViewId="0">
      <selection activeCell="D19" sqref="D19"/>
    </sheetView>
  </sheetViews>
  <sheetFormatPr defaultColWidth="9.28515625" defaultRowHeight="15"/>
  <cols>
    <col min="1" max="1" width="39.42578125" style="3" customWidth="1"/>
    <col min="2" max="4" width="13.7109375" style="2" customWidth="1"/>
    <col min="5" max="16384" width="9.28515625" style="2"/>
  </cols>
  <sheetData>
    <row r="7" spans="1:4">
      <c r="A7" s="1" t="s">
        <v>512</v>
      </c>
    </row>
    <row r="9" spans="1:4">
      <c r="A9" s="3" t="s">
        <v>513</v>
      </c>
    </row>
    <row r="10" spans="1:4" ht="45" customHeight="1">
      <c r="A10" s="4"/>
      <c r="B10" s="233" t="s">
        <v>383</v>
      </c>
      <c r="C10" s="232" t="s">
        <v>385</v>
      </c>
      <c r="D10" s="233" t="s">
        <v>384</v>
      </c>
    </row>
    <row r="11" spans="1:4" ht="51.6" customHeight="1">
      <c r="A11" s="5" t="s">
        <v>507</v>
      </c>
      <c r="B11" s="57" t="s">
        <v>508</v>
      </c>
      <c r="C11" s="56" t="s">
        <v>508</v>
      </c>
      <c r="D11" s="57" t="s">
        <v>508</v>
      </c>
    </row>
    <row r="12" spans="1:4">
      <c r="A12" s="6" t="s">
        <v>2</v>
      </c>
      <c r="B12" s="98">
        <v>5.67</v>
      </c>
      <c r="C12" s="99">
        <v>5.79</v>
      </c>
      <c r="D12" s="98">
        <v>7.1</v>
      </c>
    </row>
    <row r="13" spans="1:4">
      <c r="A13" s="9" t="s">
        <v>3</v>
      </c>
      <c r="B13" s="42">
        <v>5.8</v>
      </c>
      <c r="C13" s="43">
        <v>8</v>
      </c>
      <c r="D13" s="42">
        <v>10.64</v>
      </c>
    </row>
    <row r="14" spans="1:4">
      <c r="A14" s="6" t="s">
        <v>4</v>
      </c>
      <c r="B14" s="46" t="s">
        <v>262</v>
      </c>
      <c r="C14" s="44" t="s">
        <v>262</v>
      </c>
      <c r="D14" s="46" t="s">
        <v>262</v>
      </c>
    </row>
    <row r="15" spans="1:4">
      <c r="A15" s="6" t="s">
        <v>5</v>
      </c>
      <c r="B15" s="46" t="s">
        <v>260</v>
      </c>
      <c r="C15" s="44" t="s">
        <v>260</v>
      </c>
      <c r="D15" s="46" t="s">
        <v>260</v>
      </c>
    </row>
    <row r="16" spans="1:4">
      <c r="A16" s="6" t="s">
        <v>6</v>
      </c>
      <c r="B16" s="46" t="s">
        <v>260</v>
      </c>
      <c r="C16" s="44" t="s">
        <v>260</v>
      </c>
      <c r="D16" s="46" t="s">
        <v>260</v>
      </c>
    </row>
    <row r="17" spans="1:4">
      <c r="A17" s="6" t="s">
        <v>7</v>
      </c>
      <c r="B17" s="46">
        <v>19.420000000000002</v>
      </c>
      <c r="C17" s="44">
        <v>18.13</v>
      </c>
      <c r="D17" s="46">
        <v>17.98</v>
      </c>
    </row>
    <row r="18" spans="1:4">
      <c r="A18" s="6" t="s">
        <v>8</v>
      </c>
      <c r="B18" s="46" t="s">
        <v>260</v>
      </c>
      <c r="C18" s="44" t="s">
        <v>260</v>
      </c>
      <c r="D18" s="46" t="s">
        <v>260</v>
      </c>
    </row>
    <row r="19" spans="1:4">
      <c r="A19" s="6" t="s">
        <v>9</v>
      </c>
      <c r="B19" s="46" t="s">
        <v>260</v>
      </c>
      <c r="C19" s="44" t="s">
        <v>260</v>
      </c>
      <c r="D19" s="46" t="s">
        <v>260</v>
      </c>
    </row>
    <row r="20" spans="1:4">
      <c r="A20" s="6" t="s">
        <v>10</v>
      </c>
      <c r="B20" s="46">
        <v>6.86</v>
      </c>
      <c r="C20" s="44">
        <v>9.43</v>
      </c>
      <c r="D20" s="46">
        <v>19.53</v>
      </c>
    </row>
    <row r="21" spans="1:4">
      <c r="A21" s="15" t="s">
        <v>11</v>
      </c>
      <c r="B21" s="52">
        <v>16.16</v>
      </c>
      <c r="C21" s="45">
        <v>11.05</v>
      </c>
      <c r="D21" s="52" t="s">
        <v>260</v>
      </c>
    </row>
    <row r="22" spans="1:4">
      <c r="A22" s="18" t="s">
        <v>12</v>
      </c>
      <c r="B22" s="98">
        <v>12.28</v>
      </c>
      <c r="C22" s="99">
        <v>5.94</v>
      </c>
      <c r="D22" s="98">
        <v>8.82</v>
      </c>
    </row>
    <row r="23" spans="1:4">
      <c r="A23" s="19" t="s">
        <v>13</v>
      </c>
      <c r="B23" s="42">
        <v>13.97</v>
      </c>
      <c r="C23" s="43">
        <v>4.33</v>
      </c>
      <c r="D23" s="42" t="s">
        <v>260</v>
      </c>
    </row>
    <row r="24" spans="1:4">
      <c r="A24" s="20" t="s">
        <v>14</v>
      </c>
      <c r="B24" s="46" t="s">
        <v>260</v>
      </c>
      <c r="C24" s="44">
        <v>17.72</v>
      </c>
      <c r="D24" s="46" t="s">
        <v>260</v>
      </c>
    </row>
    <row r="25" spans="1:4">
      <c r="A25" s="20" t="s">
        <v>325</v>
      </c>
      <c r="B25" s="46">
        <v>8.6300000000000008</v>
      </c>
      <c r="C25" s="44">
        <v>8.8699999999999992</v>
      </c>
      <c r="D25" s="46">
        <v>11.72</v>
      </c>
    </row>
    <row r="26" spans="1:4">
      <c r="A26" s="20" t="s">
        <v>414</v>
      </c>
      <c r="B26" s="46">
        <v>6.79</v>
      </c>
      <c r="C26" s="44">
        <v>8.8000000000000007</v>
      </c>
      <c r="D26" s="46">
        <v>14.04</v>
      </c>
    </row>
    <row r="27" spans="1:4">
      <c r="A27" s="20" t="s">
        <v>15</v>
      </c>
      <c r="B27" s="52" t="s">
        <v>260</v>
      </c>
      <c r="C27" s="45">
        <v>18.86</v>
      </c>
      <c r="D27" s="52">
        <v>17.79</v>
      </c>
    </row>
    <row r="28" spans="1:4">
      <c r="A28" s="21" t="s">
        <v>16</v>
      </c>
      <c r="B28" s="47">
        <v>10.07</v>
      </c>
      <c r="C28" s="100">
        <v>6.94</v>
      </c>
      <c r="D28" s="101">
        <v>7.84</v>
      </c>
    </row>
    <row r="29" spans="1:4">
      <c r="B29" s="3"/>
      <c r="C29" s="3"/>
      <c r="D29" s="3"/>
    </row>
    <row r="30" spans="1:4">
      <c r="A30" s="3" t="s">
        <v>514</v>
      </c>
      <c r="B30" s="3"/>
      <c r="C30" s="3"/>
      <c r="D30" s="3"/>
    </row>
    <row r="31" spans="1:4" ht="45" customHeight="1">
      <c r="A31" s="4"/>
      <c r="B31" s="233" t="s">
        <v>383</v>
      </c>
      <c r="C31" s="232" t="s">
        <v>385</v>
      </c>
      <c r="D31" s="233" t="s">
        <v>384</v>
      </c>
    </row>
    <row r="32" spans="1:4" ht="38.25">
      <c r="A32" s="5" t="s">
        <v>507</v>
      </c>
      <c r="B32" s="202" t="s">
        <v>508</v>
      </c>
      <c r="C32" s="181" t="s">
        <v>508</v>
      </c>
      <c r="D32" s="202" t="s">
        <v>508</v>
      </c>
    </row>
    <row r="33" spans="1:4">
      <c r="A33" s="9" t="s">
        <v>3</v>
      </c>
      <c r="B33" s="48">
        <v>5.8</v>
      </c>
      <c r="C33" s="102">
        <v>8</v>
      </c>
      <c r="D33" s="327">
        <v>10.64</v>
      </c>
    </row>
    <row r="34" spans="1:4">
      <c r="A34" s="6" t="s">
        <v>11</v>
      </c>
      <c r="B34" s="49">
        <v>16.16</v>
      </c>
      <c r="C34" s="75">
        <v>11.05</v>
      </c>
      <c r="D34" s="328" t="s">
        <v>260</v>
      </c>
    </row>
    <row r="35" spans="1:4">
      <c r="A35" s="6" t="s">
        <v>17</v>
      </c>
      <c r="B35" s="49">
        <v>12.23</v>
      </c>
      <c r="C35" s="75">
        <v>13.72</v>
      </c>
      <c r="D35" s="328">
        <v>12.28</v>
      </c>
    </row>
    <row r="36" spans="1:4">
      <c r="A36" s="6" t="s">
        <v>182</v>
      </c>
      <c r="B36" s="49">
        <v>9.74</v>
      </c>
      <c r="C36" s="75">
        <v>13.86</v>
      </c>
      <c r="D36" s="328">
        <v>18.82</v>
      </c>
    </row>
    <row r="37" spans="1:4">
      <c r="A37" s="6" t="s">
        <v>345</v>
      </c>
      <c r="B37" s="49" t="s">
        <v>260</v>
      </c>
      <c r="C37" s="75">
        <v>13.97</v>
      </c>
      <c r="D37" s="328">
        <v>17.29</v>
      </c>
    </row>
    <row r="38" spans="1:4">
      <c r="A38" s="30" t="s">
        <v>19</v>
      </c>
      <c r="B38" s="49" t="s">
        <v>260</v>
      </c>
      <c r="C38" s="75" t="s">
        <v>260</v>
      </c>
      <c r="D38" s="328">
        <v>15.51</v>
      </c>
    </row>
    <row r="39" spans="1:4">
      <c r="A39" s="30" t="s">
        <v>20</v>
      </c>
      <c r="B39" s="49" t="s">
        <v>260</v>
      </c>
      <c r="C39" s="75" t="s">
        <v>260</v>
      </c>
      <c r="D39" s="328" t="s">
        <v>260</v>
      </c>
    </row>
    <row r="40" spans="1:4">
      <c r="A40" s="30" t="s">
        <v>21</v>
      </c>
      <c r="B40" s="49">
        <v>7.48</v>
      </c>
      <c r="C40" s="75" t="s">
        <v>260</v>
      </c>
      <c r="D40" s="328" t="s">
        <v>260</v>
      </c>
    </row>
    <row r="41" spans="1:4">
      <c r="A41" s="15" t="s">
        <v>344</v>
      </c>
      <c r="B41" s="50">
        <v>6.51</v>
      </c>
      <c r="C41" s="103">
        <v>7.06</v>
      </c>
      <c r="D41" s="329">
        <v>9.3800000000000008</v>
      </c>
    </row>
    <row r="43" spans="1:4">
      <c r="A43" s="3" t="s">
        <v>515</v>
      </c>
      <c r="B43" s="3"/>
      <c r="C43" s="3"/>
      <c r="D43" s="3"/>
    </row>
    <row r="44" spans="1:4" ht="45" customHeight="1">
      <c r="A44" s="4"/>
      <c r="B44" s="233" t="s">
        <v>383</v>
      </c>
      <c r="C44" s="232" t="s">
        <v>385</v>
      </c>
      <c r="D44" s="233" t="s">
        <v>384</v>
      </c>
    </row>
    <row r="45" spans="1:4" ht="42" customHeight="1">
      <c r="A45" s="4" t="s">
        <v>507</v>
      </c>
      <c r="B45" s="202" t="s">
        <v>508</v>
      </c>
      <c r="C45" s="181" t="s">
        <v>508</v>
      </c>
      <c r="D45" s="202" t="s">
        <v>508</v>
      </c>
    </row>
    <row r="46" spans="1:4">
      <c r="A46" s="216" t="s">
        <v>339</v>
      </c>
      <c r="B46" s="297"/>
      <c r="C46" s="297"/>
      <c r="D46" s="297"/>
    </row>
    <row r="47" spans="1:4">
      <c r="A47" s="6" t="s">
        <v>340</v>
      </c>
      <c r="B47" s="49" t="str">
        <f>VLOOKUP("Family violence by intimate partner",[2]FVOFFRATE2018!$A$4:$E$8,3,FALSE)</f>
        <v>S</v>
      </c>
      <c r="C47" s="75" t="str">
        <f>VLOOKUP("Family violence by intimate partner",[2]FVOFFRATE2020!$A$4:$E$8,3,FALSE)</f>
        <v>S</v>
      </c>
      <c r="D47" s="49" t="str">
        <f>VLOOKUP("Family violence by intimate partner",[2]FVOFFRATE2021!$A$4:$E$8,3,FALSE)</f>
        <v>S</v>
      </c>
    </row>
    <row r="48" spans="1:4">
      <c r="A48" s="30" t="s">
        <v>341</v>
      </c>
      <c r="B48" s="49" t="str">
        <f>VLOOKUP("Family violence by current partner",[2]FVOFFRATE2018!$A$4:$E$8,3,FALSE)</f>
        <v>S</v>
      </c>
      <c r="C48" s="75" t="str">
        <f>VLOOKUP("Family violence by current partner",[2]FVOFFRATE2020!$A$4:$E$8,3,FALSE)</f>
        <v>S</v>
      </c>
      <c r="D48" s="49" t="str">
        <f>VLOOKUP("Family violence by current partner",[2]FVOFFRATE2021!$A$4:$E$8,3,FALSE)</f>
        <v>S</v>
      </c>
    </row>
    <row r="49" spans="1:30">
      <c r="A49" s="30" t="s">
        <v>342</v>
      </c>
      <c r="B49" s="49" t="str">
        <f>VLOOKUP("Family violence by previous partner",[2]FVOFFRATE2018!$A$4:$E$8,3,FALSE)</f>
        <v>S</v>
      </c>
      <c r="C49" s="75" t="str">
        <f>VLOOKUP("Family violence by previous partner",[2]FVOFFRATE2020!$A$4:$E$8,3,FALSE)</f>
        <v>S</v>
      </c>
      <c r="D49" s="49">
        <f>VLOOKUP("Family violence by previous partner",[2]FVOFFRATE2021!$A$4:$E$8,3,FALSE)</f>
        <v>17.05</v>
      </c>
    </row>
    <row r="50" spans="1:30">
      <c r="A50" s="6" t="s">
        <v>343</v>
      </c>
      <c r="B50" s="50" t="str">
        <f>VLOOKUP("Family violence by other family",[2]FVOFFRATE2018!$A$4:$E$8,3,FALSE)</f>
        <v>S</v>
      </c>
      <c r="C50" s="103" t="str">
        <f>VLOOKUP("Family violence by other family",[2]FVOFFRATE2020!$A$4:$E$8,3,FALSE)</f>
        <v>S</v>
      </c>
      <c r="D50" s="50" t="str">
        <f>VLOOKUP("Family violence by other family",[2]FVOFFRATE2021!$A$4:$E$8,3,FALSE)</f>
        <v>S</v>
      </c>
    </row>
    <row r="51" spans="1:30">
      <c r="A51" s="34" t="s">
        <v>23</v>
      </c>
      <c r="B51" s="54" t="str">
        <f>VLOOKUP("Family violence",[2]FVOFFRATE2018!$A$4:$E$8,3,FALSE)</f>
        <v>S</v>
      </c>
      <c r="C51" s="104" t="str">
        <f>VLOOKUP("Family violence",[2]FVOFFRATE2020!$A$4:$E$8,3,FALSE)</f>
        <v>S</v>
      </c>
      <c r="D51" s="54" t="str">
        <f>VLOOKUP("Family violence",[2]FVOFFRATE2021!$A$4:$E$8,3,FALSE)</f>
        <v>S</v>
      </c>
    </row>
    <row r="53" spans="1:30" s="115" customFormat="1" ht="95.45" customHeight="1">
      <c r="A53" s="436" t="s">
        <v>346</v>
      </c>
      <c r="B53" s="436"/>
      <c r="C53" s="436"/>
      <c r="D53" s="436"/>
      <c r="E53" s="436"/>
      <c r="F53" s="436"/>
      <c r="G53" s="436"/>
      <c r="H53" s="436"/>
      <c r="I53" s="436"/>
      <c r="J53" s="436"/>
      <c r="K53" s="219"/>
      <c r="L53" s="219"/>
      <c r="M53" s="219"/>
      <c r="N53" s="219"/>
      <c r="O53" s="219"/>
      <c r="P53" s="219"/>
      <c r="Q53" s="219"/>
      <c r="R53" s="219"/>
      <c r="S53" s="219"/>
      <c r="T53" s="219"/>
      <c r="U53" s="219"/>
      <c r="V53" s="219"/>
      <c r="W53" s="219"/>
      <c r="X53" s="219"/>
      <c r="Y53" s="219"/>
      <c r="Z53" s="219"/>
      <c r="AA53" s="219"/>
      <c r="AB53" s="219"/>
      <c r="AC53" s="219"/>
      <c r="AD53" s="219"/>
    </row>
    <row r="54" spans="1:30" s="115" customFormat="1" ht="14.25">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row>
    <row r="55" spans="1:30">
      <c r="A55" s="38" t="s">
        <v>25</v>
      </c>
    </row>
  </sheetData>
  <mergeCells count="1">
    <mergeCell ref="A53:J53"/>
  </mergeCells>
  <hyperlinks>
    <hyperlink ref="A55" location="Contents!A1" display="Return to contents" xr:uid="{7588ACE1-769B-45B1-97A5-D0BA7E2D787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About</vt:lpstr>
      <vt:lpstr>Terms</vt:lpstr>
      <vt:lpstr>Report</vt:lpstr>
      <vt:lpstr>7.1</vt:lpstr>
      <vt:lpstr>7.1a</vt:lpstr>
      <vt:lpstr>7.1b</vt:lpstr>
      <vt:lpstr>7.2</vt:lpstr>
      <vt:lpstr>7.2a</vt:lpstr>
      <vt:lpstr>7.2b</vt:lpstr>
      <vt:lpstr>7.3</vt:lpstr>
      <vt:lpstr>7.4</vt:lpstr>
      <vt:lpstr>7.5</vt:lpstr>
      <vt:lpstr>7.5a</vt:lpstr>
      <vt:lpstr>7.5b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Geng, Sandra</dc:creator>
  <cp:lastModifiedBy>Turrell, Kimberley</cp:lastModifiedBy>
  <dcterms:created xsi:type="dcterms:W3CDTF">2021-06-04T00:02:28Z</dcterms:created>
  <dcterms:modified xsi:type="dcterms:W3CDTF">2022-06-28T00:05:04Z</dcterms:modified>
</cp:coreProperties>
</file>