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chartsheets/sheet13.xml" ContentType="application/vnd.openxmlformats-officedocument.spreadsheetml.chart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chartsheets/sheet11.xml" ContentType="application/vnd.openxmlformats-officedocument.spreadsheetml.chart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chartsheets/sheet8.xml" ContentType="application/vnd.openxmlformats-officedocument.spreadsheetml.chartsheet+xml"/>
  <Override PartName="/xl/drawings/drawing1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heets/sheet16.xml" ContentType="application/vnd.openxmlformats-officedocument.spreadsheetml.chart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heets/sheet14.xml" ContentType="application/vnd.openxmlformats-officedocument.spreadsheetml.chart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heets/sheet9.xml" ContentType="application/vnd.openxmlformats-officedocument.spreadsheetml.chartsheet+xml"/>
  <Override PartName="/xl/chartsheets/sheet12.xml" ContentType="application/vnd.openxmlformats-officedocument.spreadsheetml.chart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15" windowWidth="14670" windowHeight="8565"/>
  </bookViews>
  <sheets>
    <sheet name="Notes" sheetId="17" r:id="rId1"/>
    <sheet name="Summary tables - forecast" sheetId="16" r:id="rId2"/>
    <sheet name="Overall summary table" sheetId="44" r:id="rId3"/>
    <sheet name="Total forecast" sheetId="18" r:id="rId4"/>
    <sheet name="Total - base forecast chart" sheetId="21" r:id="rId5"/>
    <sheet name="Forecast with accruals annual" sheetId="22" r:id="rId6"/>
    <sheet name="Forecast w accruals quarterly" sheetId="23" r:id="rId7"/>
    <sheet name="Accruals chart" sheetId="24" r:id="rId8"/>
    <sheet name="Criminal" sheetId="25" r:id="rId9"/>
    <sheet name="Criminal - annual" sheetId="27" r:id="rId10"/>
    <sheet name="Criminal - quarterly" sheetId="28" r:id="rId11"/>
    <sheet name="Family" sheetId="29" r:id="rId12"/>
    <sheet name="Family - annual" sheetId="30" r:id="rId13"/>
    <sheet name="Family - quarterly" sheetId="31" r:id="rId14"/>
    <sheet name="Civil" sheetId="32" r:id="rId15"/>
    <sheet name="Civil - annual" sheetId="33" r:id="rId16"/>
    <sheet name="Civil - quarterly" sheetId="34" r:id="rId17"/>
    <sheet name="Waitangi" sheetId="35" r:id="rId18"/>
    <sheet name="Waitangi - annual" sheetId="36" r:id="rId19"/>
    <sheet name="Waitangi - quarterly" sheetId="37" r:id="rId20"/>
    <sheet name="Duty Lawyer" sheetId="38" r:id="rId21"/>
    <sheet name="Duty Lawyer - annual" sheetId="39" r:id="rId22"/>
    <sheet name="Duty Lawyer - quarterly" sheetId="40" r:id="rId23"/>
    <sheet name="PDLA" sheetId="41" r:id="rId24"/>
    <sheet name="PDLA - annual" sheetId="42" r:id="rId25"/>
    <sheet name="PDLA - quarterly" sheetId="43" r:id="rId26"/>
    <sheet name="Total bar graph" sheetId="9" r:id="rId27"/>
  </sheets>
  <calcPr calcId="125725"/>
</workbook>
</file>

<file path=xl/calcChain.xml><?xml version="1.0" encoding="utf-8"?>
<calcChain xmlns="http://schemas.openxmlformats.org/spreadsheetml/2006/main">
  <c r="K42" i="18"/>
  <c r="K41"/>
  <c r="K40"/>
  <c r="C42"/>
  <c r="C41"/>
  <c r="C40"/>
  <c r="BE121"/>
  <c r="BE120"/>
  <c r="BE119"/>
  <c r="BE118"/>
  <c r="BE117"/>
  <c r="BE116"/>
  <c r="S116" s="1"/>
  <c r="BE115"/>
  <c r="BE114"/>
  <c r="BB121"/>
  <c r="BB120"/>
  <c r="BB119"/>
  <c r="BB118"/>
  <c r="BB117"/>
  <c r="BB116"/>
  <c r="BB115"/>
  <c r="BB114"/>
  <c r="AY121"/>
  <c r="AY120"/>
  <c r="AY119"/>
  <c r="AY118"/>
  <c r="AY117"/>
  <c r="AY116"/>
  <c r="AY115"/>
  <c r="AY114"/>
  <c r="AW121"/>
  <c r="AW120"/>
  <c r="AW119"/>
  <c r="AW118"/>
  <c r="AW117"/>
  <c r="AW116"/>
  <c r="AW115"/>
  <c r="AW114"/>
  <c r="AU121"/>
  <c r="AU120"/>
  <c r="AU119"/>
  <c r="AU118"/>
  <c r="AU117"/>
  <c r="AU116"/>
  <c r="AU115"/>
  <c r="AU114"/>
  <c r="AR121"/>
  <c r="AR120"/>
  <c r="AR119"/>
  <c r="AR118"/>
  <c r="AR117"/>
  <c r="AR116"/>
  <c r="AR115"/>
  <c r="AR114"/>
  <c r="AP121"/>
  <c r="AP120"/>
  <c r="AP119"/>
  <c r="AP118"/>
  <c r="AP117"/>
  <c r="AP116"/>
  <c r="AP115"/>
  <c r="AP114"/>
  <c r="AN121"/>
  <c r="AN120"/>
  <c r="AN119"/>
  <c r="AN118"/>
  <c r="AN117"/>
  <c r="AN116"/>
  <c r="AN115"/>
  <c r="AN114"/>
  <c r="AK121"/>
  <c r="AK120"/>
  <c r="AK119"/>
  <c r="AK118"/>
  <c r="AK117"/>
  <c r="AK116"/>
  <c r="AK115"/>
  <c r="AK114"/>
  <c r="AI121"/>
  <c r="AI120"/>
  <c r="AI119"/>
  <c r="AI118"/>
  <c r="AI117"/>
  <c r="AI116"/>
  <c r="AI115"/>
  <c r="AI114"/>
  <c r="AG121"/>
  <c r="AG120"/>
  <c r="AG119"/>
  <c r="AG118"/>
  <c r="AG117"/>
  <c r="AG116"/>
  <c r="AG115"/>
  <c r="AG114"/>
  <c r="AD121"/>
  <c r="AD120"/>
  <c r="AD119"/>
  <c r="AD118"/>
  <c r="AD117"/>
  <c r="AD116"/>
  <c r="AD115"/>
  <c r="AD114"/>
  <c r="AB121"/>
  <c r="AB120"/>
  <c r="AB119"/>
  <c r="AB118"/>
  <c r="AB117"/>
  <c r="AB116"/>
  <c r="AB115"/>
  <c r="AB114"/>
  <c r="Z121"/>
  <c r="Z120"/>
  <c r="Z119"/>
  <c r="Z118"/>
  <c r="Z117"/>
  <c r="Z116"/>
  <c r="Z115"/>
  <c r="Z114"/>
  <c r="U121"/>
  <c r="U120"/>
  <c r="U119"/>
  <c r="U118"/>
  <c r="U117"/>
  <c r="U116"/>
  <c r="U115"/>
  <c r="U114"/>
  <c r="S121"/>
  <c r="W121" s="1"/>
  <c r="S120"/>
  <c r="W120" s="1"/>
  <c r="S119"/>
  <c r="W119" s="1"/>
  <c r="S118"/>
  <c r="W118" s="1"/>
  <c r="S117"/>
  <c r="W117" s="1"/>
  <c r="S114"/>
  <c r="W114" s="1"/>
  <c r="C42" i="41"/>
  <c r="C41"/>
  <c r="C40"/>
  <c r="C42" i="38"/>
  <c r="C41"/>
  <c r="C40"/>
  <c r="C42" i="35"/>
  <c r="C41"/>
  <c r="C40"/>
  <c r="Q121"/>
  <c r="Q120"/>
  <c r="Q119"/>
  <c r="Q118"/>
  <c r="Q117"/>
  <c r="Q116"/>
  <c r="Q115"/>
  <c r="Q114"/>
  <c r="C42" i="32"/>
  <c r="C41"/>
  <c r="C40"/>
  <c r="Q121"/>
  <c r="Q120"/>
  <c r="Q119"/>
  <c r="Q118"/>
  <c r="Q117"/>
  <c r="Q116"/>
  <c r="Q115"/>
  <c r="Q114"/>
  <c r="C42" i="29"/>
  <c r="C41"/>
  <c r="C40"/>
  <c r="Q121"/>
  <c r="Q120"/>
  <c r="Q119"/>
  <c r="Q118"/>
  <c r="Q117"/>
  <c r="Q116"/>
  <c r="Q115"/>
  <c r="Q114"/>
  <c r="Q121" i="25"/>
  <c r="Q120"/>
  <c r="Q119"/>
  <c r="Q118"/>
  <c r="Q117"/>
  <c r="Q116"/>
  <c r="C41" s="1"/>
  <c r="Q115"/>
  <c r="Q114"/>
  <c r="C42"/>
  <c r="R114"/>
  <c r="N113" i="32"/>
  <c r="AO113" i="18" s="1"/>
  <c r="N112" i="32"/>
  <c r="AO112" i="18" s="1"/>
  <c r="N113" i="29"/>
  <c r="AH113" i="18" s="1"/>
  <c r="N112" i="29"/>
  <c r="AH112" i="18" s="1"/>
  <c r="N113" i="25"/>
  <c r="AA113" i="18" s="1"/>
  <c r="N112" i="25"/>
  <c r="AA112" i="18" s="1"/>
  <c r="C7" i="44"/>
  <c r="U9" i="9"/>
  <c r="T9"/>
  <c r="V9"/>
  <c r="V8"/>
  <c r="V7"/>
  <c r="V6"/>
  <c r="V5"/>
  <c r="V4"/>
  <c r="V3"/>
  <c r="P112" i="32"/>
  <c r="AQ112" i="18"/>
  <c r="V112" s="1"/>
  <c r="P113" i="32"/>
  <c r="C4" i="41"/>
  <c r="G4"/>
  <c r="L3" i="9"/>
  <c r="C5" i="41"/>
  <c r="C6"/>
  <c r="C7"/>
  <c r="C8"/>
  <c r="G5"/>
  <c r="L4" i="9"/>
  <c r="C9" i="41"/>
  <c r="C10"/>
  <c r="C11"/>
  <c r="C12"/>
  <c r="G6"/>
  <c r="L5" i="9"/>
  <c r="C13" i="41"/>
  <c r="C14"/>
  <c r="C15"/>
  <c r="C16"/>
  <c r="G7"/>
  <c r="L6" i="9"/>
  <c r="C17" i="41"/>
  <c r="C18"/>
  <c r="C19"/>
  <c r="C20"/>
  <c r="G8"/>
  <c r="L7" i="9"/>
  <c r="C21" i="41"/>
  <c r="C22"/>
  <c r="C23"/>
  <c r="C24"/>
  <c r="C25"/>
  <c r="G9"/>
  <c r="L8" i="9"/>
  <c r="C26" i="41"/>
  <c r="C27"/>
  <c r="C28"/>
  <c r="G10"/>
  <c r="L9" i="9"/>
  <c r="C29" i="41"/>
  <c r="C30"/>
  <c r="C31"/>
  <c r="C32"/>
  <c r="G11"/>
  <c r="L10" i="9"/>
  <c r="C33" i="41"/>
  <c r="C34"/>
  <c r="C35"/>
  <c r="C36"/>
  <c r="G12"/>
  <c r="C8" i="44" s="1"/>
  <c r="L11" i="9"/>
  <c r="C37" i="41"/>
  <c r="C38"/>
  <c r="C39"/>
  <c r="D41"/>
  <c r="D42"/>
  <c r="D43"/>
  <c r="D44"/>
  <c r="D45"/>
  <c r="D46"/>
  <c r="D47"/>
  <c r="D48"/>
  <c r="H15"/>
  <c r="M14" i="9"/>
  <c r="D49" i="41"/>
  <c r="D50"/>
  <c r="D51"/>
  <c r="D52"/>
  <c r="D53"/>
  <c r="D54"/>
  <c r="D55"/>
  <c r="D56"/>
  <c r="H17"/>
  <c r="M16" i="9"/>
  <c r="D57" i="41"/>
  <c r="D58"/>
  <c r="D59"/>
  <c r="N112"/>
  <c r="N113"/>
  <c r="C4" i="38"/>
  <c r="G4"/>
  <c r="J3" i="9"/>
  <c r="C5" i="38"/>
  <c r="C6"/>
  <c r="C7"/>
  <c r="C8"/>
  <c r="G5"/>
  <c r="J4" i="9"/>
  <c r="C9" i="38"/>
  <c r="C10"/>
  <c r="C11"/>
  <c r="C12"/>
  <c r="G6"/>
  <c r="J5" i="9"/>
  <c r="C13" i="38"/>
  <c r="C14"/>
  <c r="C15"/>
  <c r="C16"/>
  <c r="G7"/>
  <c r="J6" i="9"/>
  <c r="C17" i="38"/>
  <c r="C18"/>
  <c r="C19"/>
  <c r="C20"/>
  <c r="G8"/>
  <c r="J7" i="9"/>
  <c r="C21" i="38"/>
  <c r="C22"/>
  <c r="C23"/>
  <c r="C24"/>
  <c r="C25"/>
  <c r="G9"/>
  <c r="J8" i="9"/>
  <c r="C26" i="38"/>
  <c r="C27"/>
  <c r="C28"/>
  <c r="G10"/>
  <c r="J9" i="9"/>
  <c r="C29" i="38"/>
  <c r="C30"/>
  <c r="C31"/>
  <c r="C32"/>
  <c r="G11"/>
  <c r="J10" i="9"/>
  <c r="C33" i="38"/>
  <c r="C34"/>
  <c r="C35"/>
  <c r="C36"/>
  <c r="G12"/>
  <c r="J11" i="9"/>
  <c r="C37" i="38"/>
  <c r="C38"/>
  <c r="C39"/>
  <c r="D41"/>
  <c r="D42"/>
  <c r="D43"/>
  <c r="D44"/>
  <c r="D45"/>
  <c r="D46"/>
  <c r="D47"/>
  <c r="D48"/>
  <c r="H15"/>
  <c r="K14" i="9"/>
  <c r="D49" i="38"/>
  <c r="D50"/>
  <c r="D51"/>
  <c r="D52"/>
  <c r="D53"/>
  <c r="D54"/>
  <c r="D55"/>
  <c r="D56"/>
  <c r="H17"/>
  <c r="K16" i="9"/>
  <c r="D57" i="38"/>
  <c r="D58"/>
  <c r="D59"/>
  <c r="N112"/>
  <c r="N113"/>
  <c r="BC113" i="18"/>
  <c r="Q4" i="35"/>
  <c r="Q5"/>
  <c r="Q6"/>
  <c r="C4"/>
  <c r="Q7"/>
  <c r="Q8"/>
  <c r="Q9"/>
  <c r="C5"/>
  <c r="Q10"/>
  <c r="Q11"/>
  <c r="C6"/>
  <c r="Q12"/>
  <c r="Q13"/>
  <c r="Q14"/>
  <c r="C7"/>
  <c r="Q15"/>
  <c r="Q16"/>
  <c r="Q17"/>
  <c r="C8"/>
  <c r="Q18"/>
  <c r="Q19"/>
  <c r="Q20"/>
  <c r="C9"/>
  <c r="Q21"/>
  <c r="Q22"/>
  <c r="Q23"/>
  <c r="Q24"/>
  <c r="Q25"/>
  <c r="Q26"/>
  <c r="Q27"/>
  <c r="Q28"/>
  <c r="C12"/>
  <c r="Q29"/>
  <c r="Q30"/>
  <c r="Q31"/>
  <c r="C13"/>
  <c r="Q32"/>
  <c r="Q33"/>
  <c r="Q34"/>
  <c r="Q35"/>
  <c r="Q36"/>
  <c r="Q37"/>
  <c r="Q38"/>
  <c r="Q39"/>
  <c r="Q40"/>
  <c r="Q41"/>
  <c r="C16"/>
  <c r="Q42"/>
  <c r="Q43"/>
  <c r="Q44"/>
  <c r="C17"/>
  <c r="Q45"/>
  <c r="Q46"/>
  <c r="Q47"/>
  <c r="Q48"/>
  <c r="Q49"/>
  <c r="Q50"/>
  <c r="Q51"/>
  <c r="Q52"/>
  <c r="C20"/>
  <c r="Q53"/>
  <c r="Q54"/>
  <c r="Q55"/>
  <c r="Q56"/>
  <c r="Q57"/>
  <c r="Q58"/>
  <c r="C22"/>
  <c r="Q59"/>
  <c r="Q60"/>
  <c r="Q61"/>
  <c r="C23"/>
  <c r="Q62"/>
  <c r="Q63"/>
  <c r="Q64"/>
  <c r="C24"/>
  <c r="Q65"/>
  <c r="Q66"/>
  <c r="Q67"/>
  <c r="C25"/>
  <c r="Q68"/>
  <c r="Q69"/>
  <c r="Q70"/>
  <c r="Q71"/>
  <c r="C26"/>
  <c r="Q72"/>
  <c r="Q73"/>
  <c r="C27"/>
  <c r="Q74"/>
  <c r="Q75"/>
  <c r="Q76"/>
  <c r="C28"/>
  <c r="Q77"/>
  <c r="Q78"/>
  <c r="Q79"/>
  <c r="C29"/>
  <c r="Q80"/>
  <c r="Q81"/>
  <c r="Q82"/>
  <c r="Q83"/>
  <c r="C30"/>
  <c r="Q84"/>
  <c r="Q85"/>
  <c r="C31"/>
  <c r="Q86"/>
  <c r="Q87"/>
  <c r="Q88"/>
  <c r="C32"/>
  <c r="Q89"/>
  <c r="Q90"/>
  <c r="Q91"/>
  <c r="C33"/>
  <c r="Q92"/>
  <c r="Q93"/>
  <c r="Q94"/>
  <c r="Q95"/>
  <c r="C34"/>
  <c r="Q96"/>
  <c r="Q97"/>
  <c r="C35"/>
  <c r="Q98"/>
  <c r="Q99"/>
  <c r="Q100"/>
  <c r="C36"/>
  <c r="Q101"/>
  <c r="Q102"/>
  <c r="Q103"/>
  <c r="C37"/>
  <c r="Q104"/>
  <c r="Q105"/>
  <c r="Q106"/>
  <c r="Q107"/>
  <c r="C38"/>
  <c r="Q108"/>
  <c r="Q109"/>
  <c r="Q110"/>
  <c r="Q111"/>
  <c r="C39"/>
  <c r="Q112"/>
  <c r="R112"/>
  <c r="Q113"/>
  <c r="R113"/>
  <c r="D40" s="1"/>
  <c r="R114"/>
  <c r="R115"/>
  <c r="D41"/>
  <c r="R116"/>
  <c r="R117"/>
  <c r="R118"/>
  <c r="R119"/>
  <c r="D42"/>
  <c r="R120"/>
  <c r="R121"/>
  <c r="D43"/>
  <c r="R122"/>
  <c r="R123"/>
  <c r="R124"/>
  <c r="D44"/>
  <c r="R125"/>
  <c r="R126"/>
  <c r="R127"/>
  <c r="D45"/>
  <c r="R128"/>
  <c r="R129"/>
  <c r="R130"/>
  <c r="R131"/>
  <c r="D46"/>
  <c r="R132"/>
  <c r="R133"/>
  <c r="D47"/>
  <c r="R134"/>
  <c r="R135"/>
  <c r="R136"/>
  <c r="D48"/>
  <c r="R137"/>
  <c r="R138"/>
  <c r="R139"/>
  <c r="D49"/>
  <c r="R140"/>
  <c r="R141"/>
  <c r="R142"/>
  <c r="R143"/>
  <c r="D50"/>
  <c r="R144"/>
  <c r="R145"/>
  <c r="D51"/>
  <c r="R146"/>
  <c r="R147"/>
  <c r="R148"/>
  <c r="D52"/>
  <c r="R149"/>
  <c r="R150"/>
  <c r="R151"/>
  <c r="D53"/>
  <c r="R152"/>
  <c r="R153"/>
  <c r="R154"/>
  <c r="R155"/>
  <c r="D54"/>
  <c r="R156"/>
  <c r="R157"/>
  <c r="D55"/>
  <c r="R158"/>
  <c r="R159"/>
  <c r="R160"/>
  <c r="R161"/>
  <c r="D56"/>
  <c r="H17"/>
  <c r="I16" i="9"/>
  <c r="R162" i="35"/>
  <c r="R163"/>
  <c r="R164"/>
  <c r="D57"/>
  <c r="R165"/>
  <c r="R166"/>
  <c r="R167"/>
  <c r="D58"/>
  <c r="R168"/>
  <c r="R169"/>
  <c r="D59"/>
  <c r="R170"/>
  <c r="R171"/>
  <c r="Q4" i="32"/>
  <c r="Q5"/>
  <c r="Q6"/>
  <c r="Q7"/>
  <c r="Q8"/>
  <c r="Q9"/>
  <c r="AR9" i="18"/>
  <c r="Q10" i="32"/>
  <c r="C6"/>
  <c r="Q11"/>
  <c r="Q12"/>
  <c r="Q13"/>
  <c r="C7"/>
  <c r="Q14"/>
  <c r="Q15"/>
  <c r="Q16"/>
  <c r="Q17"/>
  <c r="Q18"/>
  <c r="Q19"/>
  <c r="Q20"/>
  <c r="Q21"/>
  <c r="AR21" i="18"/>
  <c r="Q22" i="32"/>
  <c r="C10"/>
  <c r="Q23"/>
  <c r="AR23" i="18"/>
  <c r="Q24" i="32"/>
  <c r="Q25"/>
  <c r="Q26"/>
  <c r="Q27"/>
  <c r="AR27" i="18"/>
  <c r="Q28" i="32"/>
  <c r="Q29"/>
  <c r="Q30"/>
  <c r="Q31"/>
  <c r="Q32"/>
  <c r="Q33"/>
  <c r="Q34"/>
  <c r="C14"/>
  <c r="G6"/>
  <c r="F5" i="9"/>
  <c r="Q35" i="32"/>
  <c r="Q36"/>
  <c r="Q37"/>
  <c r="AR37" i="18"/>
  <c r="Q38" i="32"/>
  <c r="Q39"/>
  <c r="Q40"/>
  <c r="Q41"/>
  <c r="Q42"/>
  <c r="Q43"/>
  <c r="Q44"/>
  <c r="Q45"/>
  <c r="AR45" i="18"/>
  <c r="Q46" i="32"/>
  <c r="C18"/>
  <c r="G7"/>
  <c r="F6" i="9"/>
  <c r="Q47" i="32"/>
  <c r="Q48"/>
  <c r="Q49"/>
  <c r="Q50"/>
  <c r="Q51"/>
  <c r="Q52"/>
  <c r="Q53"/>
  <c r="AR53" i="18"/>
  <c r="Q54" i="32"/>
  <c r="Q55"/>
  <c r="Q56"/>
  <c r="Q57"/>
  <c r="AR57" i="18"/>
  <c r="Q58" i="32"/>
  <c r="C22"/>
  <c r="G8"/>
  <c r="F7" i="9"/>
  <c r="Q59" i="32"/>
  <c r="Q60"/>
  <c r="Q61"/>
  <c r="C23"/>
  <c r="Q62"/>
  <c r="Q63"/>
  <c r="Q64"/>
  <c r="C24"/>
  <c r="Q65"/>
  <c r="Q66"/>
  <c r="Q67"/>
  <c r="C25"/>
  <c r="Q68"/>
  <c r="Q69"/>
  <c r="Q70"/>
  <c r="C26"/>
  <c r="Q71"/>
  <c r="Q72"/>
  <c r="Q73"/>
  <c r="C27"/>
  <c r="Q74"/>
  <c r="Q75"/>
  <c r="Q76"/>
  <c r="C28"/>
  <c r="Q77"/>
  <c r="Q78"/>
  <c r="Q79"/>
  <c r="C29"/>
  <c r="Q80"/>
  <c r="Q81"/>
  <c r="Q82"/>
  <c r="C30"/>
  <c r="Q83"/>
  <c r="Q84"/>
  <c r="Q85"/>
  <c r="Q86"/>
  <c r="C31"/>
  <c r="Q87"/>
  <c r="Q88"/>
  <c r="C32"/>
  <c r="Q89"/>
  <c r="Q90"/>
  <c r="Q91"/>
  <c r="C33"/>
  <c r="Q92"/>
  <c r="Q93"/>
  <c r="Q94"/>
  <c r="C34"/>
  <c r="Q95"/>
  <c r="Q96"/>
  <c r="Q97"/>
  <c r="Q98"/>
  <c r="C35"/>
  <c r="Q99"/>
  <c r="Q100"/>
  <c r="C36"/>
  <c r="Q101"/>
  <c r="Q102"/>
  <c r="Q103"/>
  <c r="C37"/>
  <c r="Q104"/>
  <c r="Q105"/>
  <c r="Q106"/>
  <c r="C38"/>
  <c r="Q107"/>
  <c r="Q108"/>
  <c r="Q109"/>
  <c r="Q110"/>
  <c r="C39"/>
  <c r="Q111"/>
  <c r="Q112"/>
  <c r="R112"/>
  <c r="AS112" i="18" s="1"/>
  <c r="Q113" i="32"/>
  <c r="R114"/>
  <c r="AS114" i="18"/>
  <c r="R115" i="32"/>
  <c r="D41"/>
  <c r="R116"/>
  <c r="AS116" i="18"/>
  <c r="R117" i="32"/>
  <c r="R118"/>
  <c r="R119"/>
  <c r="AS119" i="18"/>
  <c r="R120" i="32"/>
  <c r="AS120" i="18"/>
  <c r="R121" i="32"/>
  <c r="R122"/>
  <c r="AS122" i="18"/>
  <c r="R123" i="32"/>
  <c r="AS123" i="18"/>
  <c r="R124" i="32"/>
  <c r="D44"/>
  <c r="R125"/>
  <c r="R126"/>
  <c r="R127"/>
  <c r="D45"/>
  <c r="R128"/>
  <c r="R129"/>
  <c r="R130"/>
  <c r="R131"/>
  <c r="AS131" i="18"/>
  <c r="R132" i="32"/>
  <c r="R133"/>
  <c r="AS133" i="18"/>
  <c r="R134" i="32"/>
  <c r="R135"/>
  <c r="R136"/>
  <c r="AS136" i="18"/>
  <c r="R137" i="32"/>
  <c r="AS137" i="18"/>
  <c r="R138" i="32"/>
  <c r="R139"/>
  <c r="D49"/>
  <c r="R140"/>
  <c r="AS140" i="18"/>
  <c r="R141" i="32"/>
  <c r="AS141" i="18"/>
  <c r="H12" i="16" s="1"/>
  <c r="R142" i="32"/>
  <c r="R143"/>
  <c r="AS143" i="18"/>
  <c r="R144" i="32"/>
  <c r="AS144" i="18"/>
  <c r="R145" i="32"/>
  <c r="R146"/>
  <c r="AS146" i="18"/>
  <c r="R147" i="32"/>
  <c r="AS147" i="18"/>
  <c r="R148" i="32"/>
  <c r="D52"/>
  <c r="R149"/>
  <c r="R150"/>
  <c r="R151"/>
  <c r="D53"/>
  <c r="R152"/>
  <c r="R153"/>
  <c r="R154"/>
  <c r="AS154" i="18"/>
  <c r="H17" i="16" s="1"/>
  <c r="R155" i="32"/>
  <c r="AS155" i="18"/>
  <c r="R156" i="32"/>
  <c r="R157"/>
  <c r="R158"/>
  <c r="R159"/>
  <c r="AS159" i="18"/>
  <c r="R160" i="32"/>
  <c r="D56"/>
  <c r="R161"/>
  <c r="R162"/>
  <c r="AS162" i="18"/>
  <c r="H19" i="16" s="1"/>
  <c r="R163" i="32"/>
  <c r="D57"/>
  <c r="R164"/>
  <c r="AS164" i="18"/>
  <c r="R165" i="32"/>
  <c r="AS165" i="18"/>
  <c r="R166" i="32"/>
  <c r="R167"/>
  <c r="AS167" i="18"/>
  <c r="R168" i="32"/>
  <c r="AS168" i="18"/>
  <c r="R169" i="32"/>
  <c r="R170"/>
  <c r="R171"/>
  <c r="AS171" i="18"/>
  <c r="Q4" i="29"/>
  <c r="C4"/>
  <c r="G4"/>
  <c r="D3" i="9"/>
  <c r="Q5" i="29"/>
  <c r="Q6"/>
  <c r="Q7"/>
  <c r="Q8"/>
  <c r="Q9"/>
  <c r="Q10"/>
  <c r="C6"/>
  <c r="Q11"/>
  <c r="Q12"/>
  <c r="Q13"/>
  <c r="C7"/>
  <c r="Q14"/>
  <c r="Q15"/>
  <c r="Q16"/>
  <c r="Q17"/>
  <c r="C8"/>
  <c r="G5"/>
  <c r="D4" i="9"/>
  <c r="Q18" i="29"/>
  <c r="Q19"/>
  <c r="Q20"/>
  <c r="Q21"/>
  <c r="Q22"/>
  <c r="Q23"/>
  <c r="AK23" i="18"/>
  <c r="Q24" i="29"/>
  <c r="Q25"/>
  <c r="AK25" i="18"/>
  <c r="Q26" i="29"/>
  <c r="Q27"/>
  <c r="AK27" i="18"/>
  <c r="Q28" i="29"/>
  <c r="Q29"/>
  <c r="Q30"/>
  <c r="Q31"/>
  <c r="Q32"/>
  <c r="Q33"/>
  <c r="AK33" i="18"/>
  <c r="Q34" i="29"/>
  <c r="Q35"/>
  <c r="AK35" i="18"/>
  <c r="Q36" i="29"/>
  <c r="Q37"/>
  <c r="Q38"/>
  <c r="C15"/>
  <c r="G6"/>
  <c r="D5" i="9"/>
  <c r="Q39" i="29"/>
  <c r="Q40"/>
  <c r="Q41"/>
  <c r="C16"/>
  <c r="Q42"/>
  <c r="Q43"/>
  <c r="Q44"/>
  <c r="C17"/>
  <c r="G7"/>
  <c r="D6" i="9"/>
  <c r="Q45" i="29"/>
  <c r="Q46"/>
  <c r="Q47"/>
  <c r="Q48"/>
  <c r="Q49"/>
  <c r="Q50"/>
  <c r="Q51"/>
  <c r="Q52"/>
  <c r="C20"/>
  <c r="Q53"/>
  <c r="Q54"/>
  <c r="Q55"/>
  <c r="C21"/>
  <c r="Q56"/>
  <c r="Q57"/>
  <c r="Q58"/>
  <c r="Q59"/>
  <c r="Q60"/>
  <c r="Q61"/>
  <c r="Q62"/>
  <c r="Q63"/>
  <c r="Q64"/>
  <c r="Q65"/>
  <c r="C24"/>
  <c r="Q66"/>
  <c r="Q67"/>
  <c r="Q68"/>
  <c r="C25"/>
  <c r="Q69"/>
  <c r="Q70"/>
  <c r="Q71"/>
  <c r="Q72"/>
  <c r="Q73"/>
  <c r="Q74"/>
  <c r="Q75"/>
  <c r="Q76"/>
  <c r="C28"/>
  <c r="Q77"/>
  <c r="Q78"/>
  <c r="Q79"/>
  <c r="C29"/>
  <c r="Q80"/>
  <c r="Q81"/>
  <c r="Q82"/>
  <c r="Q83"/>
  <c r="Q84"/>
  <c r="Q85"/>
  <c r="Q86"/>
  <c r="Q87"/>
  <c r="Q88"/>
  <c r="Q89"/>
  <c r="C32"/>
  <c r="Q90"/>
  <c r="Q91"/>
  <c r="Q92"/>
  <c r="C33"/>
  <c r="Q93"/>
  <c r="Q94"/>
  <c r="Q95"/>
  <c r="Q96"/>
  <c r="Q97"/>
  <c r="Q98"/>
  <c r="Q99"/>
  <c r="Q100"/>
  <c r="C36"/>
  <c r="Q101"/>
  <c r="Q102"/>
  <c r="Q103"/>
  <c r="C37"/>
  <c r="Q104"/>
  <c r="Q105"/>
  <c r="Q106"/>
  <c r="Q107"/>
  <c r="Q108"/>
  <c r="Q109"/>
  <c r="Q110"/>
  <c r="Q111"/>
  <c r="P112"/>
  <c r="Q112"/>
  <c r="R112"/>
  <c r="AL112" i="18" s="1"/>
  <c r="P113" i="29"/>
  <c r="Q113"/>
  <c r="R113"/>
  <c r="AL113" i="18" s="1"/>
  <c r="R114" i="29"/>
  <c r="AL114" i="18" s="1"/>
  <c r="R115" i="29"/>
  <c r="AL115" i="18" s="1"/>
  <c r="R116" i="29"/>
  <c r="AL116" i="18"/>
  <c r="R117" i="29"/>
  <c r="AL117" i="18" s="1"/>
  <c r="R118" i="29"/>
  <c r="R119"/>
  <c r="R120"/>
  <c r="AL120" i="18" s="1"/>
  <c r="R121" i="29"/>
  <c r="R122"/>
  <c r="R123"/>
  <c r="AL123" i="18"/>
  <c r="R124" i="29"/>
  <c r="AL124" i="18" s="1"/>
  <c r="R125" i="29"/>
  <c r="R126"/>
  <c r="R127"/>
  <c r="D45" s="1"/>
  <c r="R128"/>
  <c r="AL128" i="18" s="1"/>
  <c r="R129" i="29"/>
  <c r="AL129" i="18" s="1"/>
  <c r="R130" i="29"/>
  <c r="AL130" i="18" s="1"/>
  <c r="R131" i="29"/>
  <c r="AL131" i="18" s="1"/>
  <c r="R132" i="29"/>
  <c r="AL132" i="18" s="1"/>
  <c r="R133" i="29"/>
  <c r="D47" s="1"/>
  <c r="R134"/>
  <c r="AL134" i="18" s="1"/>
  <c r="R135" i="29"/>
  <c r="AL135" i="18"/>
  <c r="R136" i="29"/>
  <c r="D48" s="1"/>
  <c r="R137"/>
  <c r="AL137" i="18" s="1"/>
  <c r="R138" i="29"/>
  <c r="AL138" i="18" s="1"/>
  <c r="R139" i="29"/>
  <c r="AL139" i="18" s="1"/>
  <c r="R140" i="29"/>
  <c r="AL140" i="18" s="1"/>
  <c r="R141" i="29"/>
  <c r="R142"/>
  <c r="R143"/>
  <c r="R144"/>
  <c r="AL144" i="18"/>
  <c r="R145" i="29"/>
  <c r="AL145" i="18" s="1"/>
  <c r="R146" i="29"/>
  <c r="AL146" i="18" s="1"/>
  <c r="R147" i="29"/>
  <c r="AL147" i="18" s="1"/>
  <c r="R148" i="29"/>
  <c r="AL148" i="18" s="1"/>
  <c r="R149" i="29"/>
  <c r="AL149" i="18" s="1"/>
  <c r="R150" i="29"/>
  <c r="AL150" i="18" s="1"/>
  <c r="R151" i="29"/>
  <c r="AL151" i="18" s="1"/>
  <c r="R152" i="29"/>
  <c r="R153"/>
  <c r="AL153" i="18" s="1"/>
  <c r="R154" i="29"/>
  <c r="D54" s="1"/>
  <c r="R155"/>
  <c r="AL155" i="18" s="1"/>
  <c r="R156" i="29"/>
  <c r="R157"/>
  <c r="AL157" i="18"/>
  <c r="R158" i="29"/>
  <c r="AL158" i="18" s="1"/>
  <c r="R159" i="29"/>
  <c r="R160"/>
  <c r="AL160" i="18"/>
  <c r="R161" i="29"/>
  <c r="AL161" i="18" s="1"/>
  <c r="R162" i="29"/>
  <c r="R163"/>
  <c r="R164"/>
  <c r="D57" s="1"/>
  <c r="R165"/>
  <c r="AL165" i="18" s="1"/>
  <c r="R166" i="29"/>
  <c r="R167"/>
  <c r="AL167" i="18" s="1"/>
  <c r="R168" i="29"/>
  <c r="AL168" i="18" s="1"/>
  <c r="R169" i="29"/>
  <c r="R170"/>
  <c r="AL170" i="18" s="1"/>
  <c r="R171" i="29"/>
  <c r="AL171" i="18" s="1"/>
  <c r="Q4" i="25"/>
  <c r="Q5"/>
  <c r="Q6"/>
  <c r="Q7"/>
  <c r="C5"/>
  <c r="Q8"/>
  <c r="Q9"/>
  <c r="AD9" i="18"/>
  <c r="Q10" i="25"/>
  <c r="Q11"/>
  <c r="C6"/>
  <c r="Q12"/>
  <c r="Q13"/>
  <c r="Q14"/>
  <c r="Q15"/>
  <c r="Q16"/>
  <c r="Q17"/>
  <c r="Q18"/>
  <c r="Q19"/>
  <c r="Q20"/>
  <c r="Q21"/>
  <c r="AD21" i="18"/>
  <c r="Q22" i="25"/>
  <c r="Q23"/>
  <c r="Q24"/>
  <c r="Q25"/>
  <c r="C11"/>
  <c r="Q26"/>
  <c r="Q27"/>
  <c r="Q28"/>
  <c r="Q29"/>
  <c r="C12"/>
  <c r="G6"/>
  <c r="B5" i="9"/>
  <c r="Q30" i="25"/>
  <c r="Q31"/>
  <c r="C13"/>
  <c r="Q32"/>
  <c r="Q33"/>
  <c r="Q34"/>
  <c r="Q35"/>
  <c r="AD35" i="18"/>
  <c r="Q36" i="25"/>
  <c r="Q37"/>
  <c r="AD37" i="18"/>
  <c r="Q38" i="25"/>
  <c r="Q39"/>
  <c r="AD39" i="18"/>
  <c r="Q40" i="25"/>
  <c r="C16"/>
  <c r="G7"/>
  <c r="B6" i="9"/>
  <c r="Q41" i="25"/>
  <c r="Q42"/>
  <c r="Q43"/>
  <c r="Q44"/>
  <c r="Q45"/>
  <c r="Q46"/>
  <c r="Q47"/>
  <c r="AD47" i="18"/>
  <c r="Q48" i="25"/>
  <c r="Q49"/>
  <c r="Q50"/>
  <c r="Q51"/>
  <c r="AD51" i="18"/>
  <c r="Q52" i="25"/>
  <c r="C20"/>
  <c r="Q53"/>
  <c r="Q54"/>
  <c r="Q55"/>
  <c r="Q56"/>
  <c r="Q57"/>
  <c r="Q58"/>
  <c r="Q59"/>
  <c r="AD59" i="18"/>
  <c r="Q60" i="25"/>
  <c r="Q61"/>
  <c r="Q62"/>
  <c r="Q63"/>
  <c r="AD63" i="18"/>
  <c r="Q64" i="25"/>
  <c r="Q65"/>
  <c r="C24"/>
  <c r="G9"/>
  <c r="B8" i="9"/>
  <c r="Q66" i="25"/>
  <c r="Q67"/>
  <c r="Q68"/>
  <c r="Q69"/>
  <c r="Q70"/>
  <c r="Q71"/>
  <c r="AD71" i="18"/>
  <c r="Q72" i="25"/>
  <c r="Q73"/>
  <c r="Q74"/>
  <c r="Q75"/>
  <c r="AD75" i="18"/>
  <c r="Q76" i="25"/>
  <c r="C28"/>
  <c r="G10"/>
  <c r="B9" i="9"/>
  <c r="Q77" i="25"/>
  <c r="Q78"/>
  <c r="Q79"/>
  <c r="Q80"/>
  <c r="Q81"/>
  <c r="Q82"/>
  <c r="Q83"/>
  <c r="AD83" i="18"/>
  <c r="Q84" i="25"/>
  <c r="Q85"/>
  <c r="Q86"/>
  <c r="Q87"/>
  <c r="AD87" i="18"/>
  <c r="Q88" i="25"/>
  <c r="C32"/>
  <c r="G11"/>
  <c r="B10" i="9"/>
  <c r="Q89" i="25"/>
  <c r="Q90"/>
  <c r="Q91"/>
  <c r="Q92"/>
  <c r="Q93"/>
  <c r="Q94"/>
  <c r="Q95"/>
  <c r="AD95" i="18"/>
  <c r="Q96" i="25"/>
  <c r="Q97"/>
  <c r="Q98"/>
  <c r="Q99"/>
  <c r="AD99" i="18"/>
  <c r="Q100" i="25"/>
  <c r="C36"/>
  <c r="Q101"/>
  <c r="Q102"/>
  <c r="Q103"/>
  <c r="Q104"/>
  <c r="Q105"/>
  <c r="Q106"/>
  <c r="Q107"/>
  <c r="AD107" i="18"/>
  <c r="Q108" i="25"/>
  <c r="Q109"/>
  <c r="Q110"/>
  <c r="Q111"/>
  <c r="AD111" i="18"/>
  <c r="P112" i="25"/>
  <c r="Q112"/>
  <c r="P113"/>
  <c r="Q113"/>
  <c r="C40" s="1"/>
  <c r="R113"/>
  <c r="AE113" i="18" s="1"/>
  <c r="AE114"/>
  <c r="R115" i="25"/>
  <c r="R116"/>
  <c r="D41"/>
  <c r="R117"/>
  <c r="AE117" i="18" s="1"/>
  <c r="R118" i="25"/>
  <c r="R119"/>
  <c r="R120"/>
  <c r="AE120" i="18" s="1"/>
  <c r="R121" i="25"/>
  <c r="D43" s="1"/>
  <c r="R122"/>
  <c r="R123"/>
  <c r="AE123" i="18" s="1"/>
  <c r="R124" i="25"/>
  <c r="AE124" i="18" s="1"/>
  <c r="D7" i="16" s="1"/>
  <c r="R125" i="25"/>
  <c r="AE125" i="18" s="1"/>
  <c r="R126" i="25"/>
  <c r="AE126" i="18" s="1"/>
  <c r="R127" i="25"/>
  <c r="AE127" i="18" s="1"/>
  <c r="R128" i="25"/>
  <c r="AE128" i="18" s="1"/>
  <c r="R129" i="25"/>
  <c r="AE129" i="18" s="1"/>
  <c r="R130" i="25"/>
  <c r="R131"/>
  <c r="AE131" i="18" s="1"/>
  <c r="R132" i="25"/>
  <c r="AE132" i="18" s="1"/>
  <c r="R133" i="25"/>
  <c r="D47" s="1"/>
  <c r="R134"/>
  <c r="AE134" i="18" s="1"/>
  <c r="R135" i="25"/>
  <c r="AE135" i="18" s="1"/>
  <c r="R136" i="25"/>
  <c r="AE136" i="18" s="1"/>
  <c r="R137" i="25"/>
  <c r="AE137" i="18" s="1"/>
  <c r="R138" i="25"/>
  <c r="R139"/>
  <c r="R140"/>
  <c r="R141"/>
  <c r="AE141" i="18" s="1"/>
  <c r="R142" i="25"/>
  <c r="D50"/>
  <c r="R143"/>
  <c r="AE143" i="18" s="1"/>
  <c r="R144" i="25"/>
  <c r="AE144" i="18" s="1"/>
  <c r="R145" i="25"/>
  <c r="AE145" i="18" s="1"/>
  <c r="R146" i="25"/>
  <c r="AE146" i="18" s="1"/>
  <c r="R147" i="25"/>
  <c r="AE147" i="18" s="1"/>
  <c r="R148" i="25"/>
  <c r="AE148" i="18" s="1"/>
  <c r="R149" i="25"/>
  <c r="AE149" i="18"/>
  <c r="R150" i="25"/>
  <c r="AE150" i="18" s="1"/>
  <c r="R151" i="25"/>
  <c r="AE151" i="18" s="1"/>
  <c r="R152" i="25"/>
  <c r="R153"/>
  <c r="AE153" i="18" s="1"/>
  <c r="R154" i="25"/>
  <c r="AE154" i="18" s="1"/>
  <c r="R155" i="25"/>
  <c r="R156"/>
  <c r="AE156" i="18" s="1"/>
  <c r="R157" i="25"/>
  <c r="R158"/>
  <c r="R159"/>
  <c r="AE159" i="18" s="1"/>
  <c r="R160" i="25"/>
  <c r="R161"/>
  <c r="AE161" i="18" s="1"/>
  <c r="R162" i="25"/>
  <c r="AE162" i="18" s="1"/>
  <c r="R163" i="25"/>
  <c r="D57" s="1"/>
  <c r="R164"/>
  <c r="AE164" i="18" s="1"/>
  <c r="R165" i="25"/>
  <c r="AE165" i="18" s="1"/>
  <c r="R166" i="25"/>
  <c r="R167"/>
  <c r="AE167" i="18" s="1"/>
  <c r="R168" i="25"/>
  <c r="AE168" i="18" s="1"/>
  <c r="R169" i="25"/>
  <c r="R170"/>
  <c r="AE170" i="18"/>
  <c r="R171" i="25"/>
  <c r="AE171" i="18" s="1"/>
  <c r="Z4"/>
  <c r="AB4"/>
  <c r="U4" s="1"/>
  <c r="AD4"/>
  <c r="AG4"/>
  <c r="AI4"/>
  <c r="AK4"/>
  <c r="AN4"/>
  <c r="AP4"/>
  <c r="AR4"/>
  <c r="AU4"/>
  <c r="AW4"/>
  <c r="BB4"/>
  <c r="BE4"/>
  <c r="Z5"/>
  <c r="AB5"/>
  <c r="AG5"/>
  <c r="AI5"/>
  <c r="AK5"/>
  <c r="AN5"/>
  <c r="AP5"/>
  <c r="AU5"/>
  <c r="S5"/>
  <c r="AW5"/>
  <c r="BB5"/>
  <c r="BE5"/>
  <c r="Z6"/>
  <c r="AB6"/>
  <c r="AD6"/>
  <c r="AG6"/>
  <c r="AI6"/>
  <c r="AK6"/>
  <c r="AN6"/>
  <c r="AP6"/>
  <c r="AR6"/>
  <c r="AU6"/>
  <c r="AY6" s="1"/>
  <c r="AW6"/>
  <c r="BB6"/>
  <c r="BE6"/>
  <c r="Z7"/>
  <c r="AB7"/>
  <c r="AD7"/>
  <c r="AG7"/>
  <c r="S7" s="1"/>
  <c r="AI7"/>
  <c r="AK7"/>
  <c r="AN7"/>
  <c r="AP7"/>
  <c r="AR7"/>
  <c r="AU7"/>
  <c r="AY7" s="1"/>
  <c r="AW7"/>
  <c r="BB7"/>
  <c r="BE7"/>
  <c r="Z8"/>
  <c r="AB8"/>
  <c r="AD8"/>
  <c r="AG8"/>
  <c r="AI8"/>
  <c r="AK8"/>
  <c r="AN8"/>
  <c r="S8" s="1"/>
  <c r="AP8"/>
  <c r="AR8"/>
  <c r="AU8"/>
  <c r="AW8"/>
  <c r="BB8"/>
  <c r="BE8"/>
  <c r="Z9"/>
  <c r="AB9"/>
  <c r="AG9"/>
  <c r="AI9"/>
  <c r="U9"/>
  <c r="AK9"/>
  <c r="AN9"/>
  <c r="AP9"/>
  <c r="AU9"/>
  <c r="AY9" s="1"/>
  <c r="AW9"/>
  <c r="BB9"/>
  <c r="BE9"/>
  <c r="Z10"/>
  <c r="AB10"/>
  <c r="AD10"/>
  <c r="AG10"/>
  <c r="AI10"/>
  <c r="AK10"/>
  <c r="AN10"/>
  <c r="AP10"/>
  <c r="U10"/>
  <c r="AR10"/>
  <c r="AU10"/>
  <c r="AY10" s="1"/>
  <c r="AW10"/>
  <c r="BB10"/>
  <c r="BE10"/>
  <c r="Z11"/>
  <c r="AB11"/>
  <c r="U11"/>
  <c r="AD11"/>
  <c r="AG11"/>
  <c r="AI11"/>
  <c r="AK11"/>
  <c r="AN11"/>
  <c r="AP11"/>
  <c r="AR11"/>
  <c r="AU11"/>
  <c r="AW11"/>
  <c r="BB11"/>
  <c r="BE11"/>
  <c r="Z12"/>
  <c r="AB12"/>
  <c r="AD12"/>
  <c r="AG12"/>
  <c r="AI12"/>
  <c r="U12" s="1"/>
  <c r="AK12"/>
  <c r="AN12"/>
  <c r="AP12"/>
  <c r="AR12"/>
  <c r="AU12"/>
  <c r="AY12" s="1"/>
  <c r="AW12"/>
  <c r="BB12"/>
  <c r="BE12"/>
  <c r="Z13"/>
  <c r="AB13"/>
  <c r="AG13"/>
  <c r="S13" s="1"/>
  <c r="AI13"/>
  <c r="AK13"/>
  <c r="AN13"/>
  <c r="AP13"/>
  <c r="AU13"/>
  <c r="AY13" s="1"/>
  <c r="AW13"/>
  <c r="BB13"/>
  <c r="BE13"/>
  <c r="Z14"/>
  <c r="AB14"/>
  <c r="AD14"/>
  <c r="AG14"/>
  <c r="AI14"/>
  <c r="AK14"/>
  <c r="AN14"/>
  <c r="AP14"/>
  <c r="AR14"/>
  <c r="AU14"/>
  <c r="AW14"/>
  <c r="AY14" s="1"/>
  <c r="BB14"/>
  <c r="BE14"/>
  <c r="Z15"/>
  <c r="AB15"/>
  <c r="AD15"/>
  <c r="AG15"/>
  <c r="AI15"/>
  <c r="U15" s="1"/>
  <c r="AK15"/>
  <c r="AN15"/>
  <c r="AP15"/>
  <c r="AR15"/>
  <c r="AU15"/>
  <c r="AY15" s="1"/>
  <c r="AW15"/>
  <c r="BB15"/>
  <c r="S15" s="1"/>
  <c r="W15" s="1"/>
  <c r="BE15"/>
  <c r="Z16"/>
  <c r="AB16"/>
  <c r="AD16"/>
  <c r="AG16"/>
  <c r="AI16"/>
  <c r="AK16"/>
  <c r="AN16"/>
  <c r="AP16"/>
  <c r="AR16"/>
  <c r="AU16"/>
  <c r="AW16"/>
  <c r="AY16" s="1"/>
  <c r="BB16"/>
  <c r="BE16"/>
  <c r="Z17"/>
  <c r="AB17"/>
  <c r="AG17"/>
  <c r="AI17"/>
  <c r="AK17"/>
  <c r="AN17"/>
  <c r="AP17"/>
  <c r="AU17"/>
  <c r="AW17"/>
  <c r="AY17"/>
  <c r="BB17"/>
  <c r="BE17"/>
  <c r="Z18"/>
  <c r="AB18"/>
  <c r="AD18"/>
  <c r="AG18"/>
  <c r="AI18"/>
  <c r="U18"/>
  <c r="AK18"/>
  <c r="AN18"/>
  <c r="AP18"/>
  <c r="AR18"/>
  <c r="AU18"/>
  <c r="AW18"/>
  <c r="BB18"/>
  <c r="BE18"/>
  <c r="S18" s="1"/>
  <c r="W18" s="1"/>
  <c r="Z19"/>
  <c r="AB19"/>
  <c r="AG19"/>
  <c r="AI19"/>
  <c r="AN19"/>
  <c r="AP19"/>
  <c r="AU19"/>
  <c r="AW19"/>
  <c r="BB19"/>
  <c r="S19" s="1"/>
  <c r="BE19"/>
  <c r="Z20"/>
  <c r="AB20"/>
  <c r="U20" s="1"/>
  <c r="AD20"/>
  <c r="AG20"/>
  <c r="AI20"/>
  <c r="AK20"/>
  <c r="AN20"/>
  <c r="AP20"/>
  <c r="AR20"/>
  <c r="AU20"/>
  <c r="AW20"/>
  <c r="BB20"/>
  <c r="BE20"/>
  <c r="Z21"/>
  <c r="AB21"/>
  <c r="AG21"/>
  <c r="AI21"/>
  <c r="AK21"/>
  <c r="AN21"/>
  <c r="AP21"/>
  <c r="AU21"/>
  <c r="AW21"/>
  <c r="BB21"/>
  <c r="BE21"/>
  <c r="Z22"/>
  <c r="AB22"/>
  <c r="AD22"/>
  <c r="AG22"/>
  <c r="AI22"/>
  <c r="U22" s="1"/>
  <c r="AK22"/>
  <c r="AN22"/>
  <c r="AP22"/>
  <c r="AR22"/>
  <c r="AU22"/>
  <c r="AW22"/>
  <c r="BB22"/>
  <c r="BE22"/>
  <c r="Z23"/>
  <c r="AB23"/>
  <c r="AD23"/>
  <c r="AG23"/>
  <c r="AI23"/>
  <c r="AN23"/>
  <c r="AP23"/>
  <c r="AU23"/>
  <c r="AY23" s="1"/>
  <c r="AW23"/>
  <c r="BB23"/>
  <c r="BE23"/>
  <c r="Z24"/>
  <c r="AB24"/>
  <c r="AD24"/>
  <c r="AG24"/>
  <c r="AI24"/>
  <c r="AK24"/>
  <c r="AN24"/>
  <c r="AP24"/>
  <c r="U24" s="1"/>
  <c r="AR24"/>
  <c r="AU24"/>
  <c r="AW24"/>
  <c r="AY24" s="1"/>
  <c r="BB24"/>
  <c r="S24" s="1"/>
  <c r="W24" s="1"/>
  <c r="BE24"/>
  <c r="Z25"/>
  <c r="AB25"/>
  <c r="AD25"/>
  <c r="AG25"/>
  <c r="AI25"/>
  <c r="AN25"/>
  <c r="AP25"/>
  <c r="AU25"/>
  <c r="AY25" s="1"/>
  <c r="AW25"/>
  <c r="BB25"/>
  <c r="BE25"/>
  <c r="Z26"/>
  <c r="AB26"/>
  <c r="AD26"/>
  <c r="AG26"/>
  <c r="AI26"/>
  <c r="AK26"/>
  <c r="AN26"/>
  <c r="AP26"/>
  <c r="U26" s="1"/>
  <c r="AR26"/>
  <c r="AU26"/>
  <c r="AW26"/>
  <c r="AY26" s="1"/>
  <c r="BB26"/>
  <c r="BE26"/>
  <c r="Z27"/>
  <c r="AB27"/>
  <c r="AD27"/>
  <c r="AG27"/>
  <c r="AI27"/>
  <c r="AN27"/>
  <c r="AP27"/>
  <c r="AU27"/>
  <c r="AW27"/>
  <c r="BB27"/>
  <c r="BE27"/>
  <c r="Z28"/>
  <c r="AB28"/>
  <c r="U28"/>
  <c r="AD28"/>
  <c r="AG28"/>
  <c r="AI28"/>
  <c r="AK28"/>
  <c r="AN28"/>
  <c r="AP28"/>
  <c r="AR28"/>
  <c r="AU28"/>
  <c r="AY28" s="1"/>
  <c r="AW28"/>
  <c r="BB28"/>
  <c r="BE28"/>
  <c r="Z29"/>
  <c r="S29" s="1"/>
  <c r="AB29"/>
  <c r="AD29"/>
  <c r="AG29"/>
  <c r="AI29"/>
  <c r="AN29"/>
  <c r="AP29"/>
  <c r="AU29"/>
  <c r="AW29"/>
  <c r="BB29"/>
  <c r="BE29"/>
  <c r="Z30"/>
  <c r="AB30"/>
  <c r="AD30"/>
  <c r="AG30"/>
  <c r="AI30"/>
  <c r="AK30"/>
  <c r="AN30"/>
  <c r="AP30"/>
  <c r="AR30"/>
  <c r="AU30"/>
  <c r="AY30" s="1"/>
  <c r="AW30"/>
  <c r="BB30"/>
  <c r="BE30"/>
  <c r="Z31"/>
  <c r="AB31"/>
  <c r="AD31"/>
  <c r="AG31"/>
  <c r="AI31"/>
  <c r="AN31"/>
  <c r="AP31"/>
  <c r="AR31"/>
  <c r="AU31"/>
  <c r="AW31"/>
  <c r="BB31"/>
  <c r="BE31"/>
  <c r="Z32"/>
  <c r="AB32"/>
  <c r="AD32"/>
  <c r="AG32"/>
  <c r="AI32"/>
  <c r="AK32"/>
  <c r="AN32"/>
  <c r="AP32"/>
  <c r="AR32"/>
  <c r="AU32"/>
  <c r="AY32" s="1"/>
  <c r="AW32"/>
  <c r="BB32"/>
  <c r="BE32"/>
  <c r="Z33"/>
  <c r="AB33"/>
  <c r="AD33"/>
  <c r="AG33"/>
  <c r="AI33"/>
  <c r="AN33"/>
  <c r="AP33"/>
  <c r="AR33"/>
  <c r="AU33"/>
  <c r="AW33"/>
  <c r="BB33"/>
  <c r="BE33"/>
  <c r="Z34"/>
  <c r="AB34"/>
  <c r="AD34"/>
  <c r="AG34"/>
  <c r="AI34"/>
  <c r="AK34"/>
  <c r="AN34"/>
  <c r="AP34"/>
  <c r="AR34"/>
  <c r="AU34"/>
  <c r="AW34"/>
  <c r="BB34"/>
  <c r="BE34"/>
  <c r="Z35"/>
  <c r="AB35"/>
  <c r="AG35"/>
  <c r="AI35"/>
  <c r="U35" s="1"/>
  <c r="AN35"/>
  <c r="AP35"/>
  <c r="AR35"/>
  <c r="AU35"/>
  <c r="AW35"/>
  <c r="BB35"/>
  <c r="BE35"/>
  <c r="S35" s="1"/>
  <c r="Z36"/>
  <c r="AB36"/>
  <c r="AD36"/>
  <c r="AG36"/>
  <c r="AI36"/>
  <c r="AK36"/>
  <c r="AN36"/>
  <c r="AP36"/>
  <c r="U36" s="1"/>
  <c r="AR36"/>
  <c r="AU36"/>
  <c r="AW36"/>
  <c r="AY36" s="1"/>
  <c r="BB36"/>
  <c r="BE36"/>
  <c r="Z37"/>
  <c r="AB37"/>
  <c r="U37" s="1"/>
  <c r="AG37"/>
  <c r="AI37"/>
  <c r="AK37"/>
  <c r="AN37"/>
  <c r="AP37"/>
  <c r="AU37"/>
  <c r="AW37"/>
  <c r="AY37" s="1"/>
  <c r="BB37"/>
  <c r="BE37"/>
  <c r="Z38"/>
  <c r="AB38"/>
  <c r="AD38"/>
  <c r="AG38"/>
  <c r="AI38"/>
  <c r="AK38"/>
  <c r="AN38"/>
  <c r="AP38"/>
  <c r="AR38"/>
  <c r="AU38"/>
  <c r="AY38" s="1"/>
  <c r="AW38"/>
  <c r="BB38"/>
  <c r="BE38"/>
  <c r="Z39"/>
  <c r="AB39"/>
  <c r="AG39"/>
  <c r="AI39"/>
  <c r="AK39"/>
  <c r="AN39"/>
  <c r="AP39"/>
  <c r="AR39"/>
  <c r="AU39"/>
  <c r="AY39" s="1"/>
  <c r="AW39"/>
  <c r="BB39"/>
  <c r="BE39"/>
  <c r="Z40"/>
  <c r="AB40"/>
  <c r="AD40"/>
  <c r="AG40"/>
  <c r="AI40"/>
  <c r="U40" s="1"/>
  <c r="AK40"/>
  <c r="AN40"/>
  <c r="AP40"/>
  <c r="AR40"/>
  <c r="AU40"/>
  <c r="AY40" s="1"/>
  <c r="AW40"/>
  <c r="BB40"/>
  <c r="BE40"/>
  <c r="Z41"/>
  <c r="AB41"/>
  <c r="AD41"/>
  <c r="AG41"/>
  <c r="AI41"/>
  <c r="AK41"/>
  <c r="AN41"/>
  <c r="AP41"/>
  <c r="AU41"/>
  <c r="AW41"/>
  <c r="BB41"/>
  <c r="BE41"/>
  <c r="Z42"/>
  <c r="AB42"/>
  <c r="AD42"/>
  <c r="AG42"/>
  <c r="AI42"/>
  <c r="AK42"/>
  <c r="AN42"/>
  <c r="S42" s="1"/>
  <c r="AP42"/>
  <c r="AR42"/>
  <c r="AU42"/>
  <c r="AW42"/>
  <c r="AY42" s="1"/>
  <c r="BB42"/>
  <c r="BE42"/>
  <c r="Z43"/>
  <c r="AB43"/>
  <c r="U43" s="1"/>
  <c r="AG43"/>
  <c r="AI43"/>
  <c r="AK43"/>
  <c r="AN43"/>
  <c r="AP43"/>
  <c r="AR43"/>
  <c r="AU43"/>
  <c r="AW43"/>
  <c r="BB43"/>
  <c r="BE43"/>
  <c r="Z44"/>
  <c r="AB44"/>
  <c r="AD44"/>
  <c r="AG44"/>
  <c r="AI44"/>
  <c r="U44"/>
  <c r="AK44"/>
  <c r="AN44"/>
  <c r="AP44"/>
  <c r="AR44"/>
  <c r="AU44"/>
  <c r="AW44"/>
  <c r="BB44"/>
  <c r="BE44"/>
  <c r="Z45"/>
  <c r="AB45"/>
  <c r="AD45"/>
  <c r="AG45"/>
  <c r="S45" s="1"/>
  <c r="W45" s="1"/>
  <c r="AI45"/>
  <c r="AK45"/>
  <c r="AN45"/>
  <c r="AP45"/>
  <c r="U45" s="1"/>
  <c r="AU45"/>
  <c r="AW45"/>
  <c r="BB45"/>
  <c r="BE45"/>
  <c r="Z46"/>
  <c r="AB46"/>
  <c r="AD46"/>
  <c r="AG46"/>
  <c r="AI46"/>
  <c r="U46" s="1"/>
  <c r="AK46"/>
  <c r="AN46"/>
  <c r="AP46"/>
  <c r="AR46"/>
  <c r="AU46"/>
  <c r="AW46"/>
  <c r="BB46"/>
  <c r="BE46"/>
  <c r="Z47"/>
  <c r="AB47"/>
  <c r="AG47"/>
  <c r="AI47"/>
  <c r="AK47"/>
  <c r="AN47"/>
  <c r="AP47"/>
  <c r="AR47"/>
  <c r="AU47"/>
  <c r="AW47"/>
  <c r="AY47" s="1"/>
  <c r="BB47"/>
  <c r="BE47"/>
  <c r="Z48"/>
  <c r="AB48"/>
  <c r="AD48"/>
  <c r="AG48"/>
  <c r="AI48"/>
  <c r="AK48"/>
  <c r="AN48"/>
  <c r="AP48"/>
  <c r="AR48"/>
  <c r="AU48"/>
  <c r="S48" s="1"/>
  <c r="AW48"/>
  <c r="BB48"/>
  <c r="BE48"/>
  <c r="Z49"/>
  <c r="AB49"/>
  <c r="AD49"/>
  <c r="AG49"/>
  <c r="AI49"/>
  <c r="AK49"/>
  <c r="AN49"/>
  <c r="AP49"/>
  <c r="AU49"/>
  <c r="AY49" s="1"/>
  <c r="AW49"/>
  <c r="BB49"/>
  <c r="BE49"/>
  <c r="Z50"/>
  <c r="AB50"/>
  <c r="AD50"/>
  <c r="AG50"/>
  <c r="S50" s="1"/>
  <c r="AI50"/>
  <c r="AK50"/>
  <c r="AN50"/>
  <c r="AP50"/>
  <c r="U50" s="1"/>
  <c r="W50" s="1"/>
  <c r="AR50"/>
  <c r="AU50"/>
  <c r="AW50"/>
  <c r="AY50" s="1"/>
  <c r="BB50"/>
  <c r="BE50"/>
  <c r="Z51"/>
  <c r="AB51"/>
  <c r="AG51"/>
  <c r="AI51"/>
  <c r="AK51"/>
  <c r="AN51"/>
  <c r="AP51"/>
  <c r="AR51"/>
  <c r="AU51"/>
  <c r="AW51"/>
  <c r="BB51"/>
  <c r="BE51"/>
  <c r="Z52"/>
  <c r="AB52"/>
  <c r="AD52"/>
  <c r="AG52"/>
  <c r="AI52"/>
  <c r="U52" s="1"/>
  <c r="AK52"/>
  <c r="AN52"/>
  <c r="AP52"/>
  <c r="AR52"/>
  <c r="AU52"/>
  <c r="AW52"/>
  <c r="BB52"/>
  <c r="BE52"/>
  <c r="S52" s="1"/>
  <c r="Z53"/>
  <c r="AB53"/>
  <c r="AD53"/>
  <c r="AG53"/>
  <c r="AI53"/>
  <c r="AK53"/>
  <c r="AN53"/>
  <c r="AP53"/>
  <c r="AU53"/>
  <c r="AW53"/>
  <c r="BB53"/>
  <c r="BE53"/>
  <c r="Z54"/>
  <c r="AB54"/>
  <c r="AD54"/>
  <c r="AG54"/>
  <c r="AI54"/>
  <c r="AK54"/>
  <c r="AN54"/>
  <c r="AP54"/>
  <c r="AR54"/>
  <c r="AU54"/>
  <c r="AW54"/>
  <c r="BB54"/>
  <c r="BE54"/>
  <c r="Z55"/>
  <c r="AB55"/>
  <c r="AG55"/>
  <c r="S55" s="1"/>
  <c r="AI55"/>
  <c r="AK55"/>
  <c r="AN55"/>
  <c r="AP55"/>
  <c r="AR55"/>
  <c r="AU55"/>
  <c r="AY55"/>
  <c r="AW55"/>
  <c r="BB55"/>
  <c r="BE55"/>
  <c r="Z56"/>
  <c r="AB56"/>
  <c r="AD56"/>
  <c r="AG56"/>
  <c r="AI56"/>
  <c r="U56" s="1"/>
  <c r="AK56"/>
  <c r="AN56"/>
  <c r="AP56"/>
  <c r="AR56"/>
  <c r="AU56"/>
  <c r="AW56"/>
  <c r="BB56"/>
  <c r="BE56"/>
  <c r="Z57"/>
  <c r="AB57"/>
  <c r="AD57"/>
  <c r="AG57"/>
  <c r="S57" s="1"/>
  <c r="AI57"/>
  <c r="AK57"/>
  <c r="AN57"/>
  <c r="AP57"/>
  <c r="AU57"/>
  <c r="AY57" s="1"/>
  <c r="AW57"/>
  <c r="BB57"/>
  <c r="BE57"/>
  <c r="Z58"/>
  <c r="AB58"/>
  <c r="AD58"/>
  <c r="AG58"/>
  <c r="S58" s="1"/>
  <c r="AI58"/>
  <c r="AK58"/>
  <c r="AN58"/>
  <c r="AP58"/>
  <c r="AR58"/>
  <c r="AU58"/>
  <c r="AY58"/>
  <c r="AW58"/>
  <c r="BB58"/>
  <c r="BE58"/>
  <c r="Z59"/>
  <c r="AB59"/>
  <c r="AG59"/>
  <c r="AI59"/>
  <c r="U59"/>
  <c r="AK59"/>
  <c r="AN59"/>
  <c r="AP59"/>
  <c r="AR59"/>
  <c r="AU59"/>
  <c r="AW59"/>
  <c r="BB59"/>
  <c r="BE59"/>
  <c r="Z60"/>
  <c r="AB60"/>
  <c r="AD60"/>
  <c r="AG60"/>
  <c r="AI60"/>
  <c r="AK60"/>
  <c r="AN60"/>
  <c r="AP60"/>
  <c r="AR60"/>
  <c r="AU60"/>
  <c r="AW60"/>
  <c r="BB60"/>
  <c r="S60" s="1"/>
  <c r="BE60"/>
  <c r="Z61"/>
  <c r="AB61"/>
  <c r="U61"/>
  <c r="AD61"/>
  <c r="AG61"/>
  <c r="AI61"/>
  <c r="AK61"/>
  <c r="AN61"/>
  <c r="AP61"/>
  <c r="AR61"/>
  <c r="AU61"/>
  <c r="AW61"/>
  <c r="BB61"/>
  <c r="BE61"/>
  <c r="Z62"/>
  <c r="AB62"/>
  <c r="AD62"/>
  <c r="AG62"/>
  <c r="AI62"/>
  <c r="AK62"/>
  <c r="AN62"/>
  <c r="AP62"/>
  <c r="AR62"/>
  <c r="AU62"/>
  <c r="AW62"/>
  <c r="BB62"/>
  <c r="BE62"/>
  <c r="Z63"/>
  <c r="AB63"/>
  <c r="AG63"/>
  <c r="AI63"/>
  <c r="AK63"/>
  <c r="AN63"/>
  <c r="AP63"/>
  <c r="AR63"/>
  <c r="AU63"/>
  <c r="AW63"/>
  <c r="BB63"/>
  <c r="BE63"/>
  <c r="S63" s="1"/>
  <c r="Z64"/>
  <c r="S64" s="1"/>
  <c r="W64" s="1"/>
  <c r="AB64"/>
  <c r="AD64"/>
  <c r="AG64"/>
  <c r="AI64"/>
  <c r="AK64"/>
  <c r="AN64"/>
  <c r="AP64"/>
  <c r="U64" s="1"/>
  <c r="AR64"/>
  <c r="AU64"/>
  <c r="AW64"/>
  <c r="AY64" s="1"/>
  <c r="BB64"/>
  <c r="BE64"/>
  <c r="Z65"/>
  <c r="AB65"/>
  <c r="AD65"/>
  <c r="AG65"/>
  <c r="AI65"/>
  <c r="AK65"/>
  <c r="AN65"/>
  <c r="S65" s="1"/>
  <c r="AP65"/>
  <c r="AR65"/>
  <c r="AU65"/>
  <c r="AW65"/>
  <c r="BB65"/>
  <c r="BE65"/>
  <c r="Z66"/>
  <c r="AB66"/>
  <c r="AD66"/>
  <c r="AG66"/>
  <c r="AI66"/>
  <c r="AK66"/>
  <c r="AN66"/>
  <c r="AP66"/>
  <c r="AR66"/>
  <c r="AU66"/>
  <c r="AW66"/>
  <c r="BB66"/>
  <c r="BE66"/>
  <c r="Z67"/>
  <c r="AB67"/>
  <c r="AG67"/>
  <c r="AI67"/>
  <c r="AK67"/>
  <c r="AN67"/>
  <c r="AP67"/>
  <c r="AR67"/>
  <c r="AU67"/>
  <c r="AW67"/>
  <c r="BB67"/>
  <c r="BE67"/>
  <c r="Z68"/>
  <c r="AB68"/>
  <c r="AD68"/>
  <c r="AG68"/>
  <c r="AI68"/>
  <c r="AK68"/>
  <c r="AN68"/>
  <c r="AP68"/>
  <c r="AR68"/>
  <c r="AU68"/>
  <c r="AW68"/>
  <c r="U68" s="1"/>
  <c r="BB68"/>
  <c r="BE68"/>
  <c r="Z69"/>
  <c r="AB69"/>
  <c r="AD69"/>
  <c r="AG69"/>
  <c r="AI69"/>
  <c r="AK69"/>
  <c r="AN69"/>
  <c r="AP69"/>
  <c r="AR69"/>
  <c r="AU69"/>
  <c r="AW69"/>
  <c r="BB69"/>
  <c r="BE69"/>
  <c r="Z70"/>
  <c r="AB70"/>
  <c r="AD70"/>
  <c r="AG70"/>
  <c r="AI70"/>
  <c r="AK70"/>
  <c r="AN70"/>
  <c r="AP70"/>
  <c r="AR70"/>
  <c r="AU70"/>
  <c r="AW70"/>
  <c r="BB70"/>
  <c r="BE70"/>
  <c r="Z71"/>
  <c r="AB71"/>
  <c r="AG71"/>
  <c r="AI71"/>
  <c r="AK71"/>
  <c r="AN71"/>
  <c r="AP71"/>
  <c r="AR71"/>
  <c r="AU71"/>
  <c r="AW71"/>
  <c r="BB71"/>
  <c r="BE71"/>
  <c r="S71" s="1"/>
  <c r="Z72"/>
  <c r="S72" s="1"/>
  <c r="AB72"/>
  <c r="AD72"/>
  <c r="AG72"/>
  <c r="AI72"/>
  <c r="AK72"/>
  <c r="AN72"/>
  <c r="AP72"/>
  <c r="AR72"/>
  <c r="AU72"/>
  <c r="AW72"/>
  <c r="AY72" s="1"/>
  <c r="BB72"/>
  <c r="BE72"/>
  <c r="Z73"/>
  <c r="AB73"/>
  <c r="U73" s="1"/>
  <c r="AD73"/>
  <c r="AG73"/>
  <c r="AI73"/>
  <c r="AK73"/>
  <c r="AN73"/>
  <c r="AP73"/>
  <c r="AR73"/>
  <c r="AU73"/>
  <c r="AY73" s="1"/>
  <c r="AW73"/>
  <c r="BB73"/>
  <c r="BE73"/>
  <c r="Z74"/>
  <c r="AB74"/>
  <c r="AD74"/>
  <c r="AG74"/>
  <c r="AI74"/>
  <c r="AK74"/>
  <c r="AN74"/>
  <c r="AP74"/>
  <c r="AR74"/>
  <c r="AU74"/>
  <c r="AW74"/>
  <c r="AY74" s="1"/>
  <c r="BB74"/>
  <c r="BE74"/>
  <c r="Z75"/>
  <c r="AB75"/>
  <c r="AG75"/>
  <c r="AI75"/>
  <c r="AK75"/>
  <c r="AN75"/>
  <c r="AP75"/>
  <c r="AR75"/>
  <c r="AU75"/>
  <c r="AW75"/>
  <c r="AY75" s="1"/>
  <c r="BB75"/>
  <c r="BE75"/>
  <c r="Z76"/>
  <c r="AB76"/>
  <c r="AD76"/>
  <c r="AG76"/>
  <c r="AI76"/>
  <c r="AK76"/>
  <c r="AN76"/>
  <c r="AP76"/>
  <c r="AR76"/>
  <c r="AU76"/>
  <c r="AY76" s="1"/>
  <c r="AW76"/>
  <c r="BB76"/>
  <c r="BE76"/>
  <c r="Z77"/>
  <c r="AB77"/>
  <c r="AD77"/>
  <c r="AG77"/>
  <c r="AI77"/>
  <c r="AK77"/>
  <c r="AN77"/>
  <c r="AP77"/>
  <c r="AR77"/>
  <c r="AU77"/>
  <c r="AY77" s="1"/>
  <c r="AW77"/>
  <c r="BB77"/>
  <c r="BE77"/>
  <c r="Z78"/>
  <c r="AB78"/>
  <c r="AD78"/>
  <c r="AG78"/>
  <c r="AI78"/>
  <c r="AK78"/>
  <c r="AN78"/>
  <c r="AP78"/>
  <c r="U78" s="1"/>
  <c r="AR78"/>
  <c r="AU78"/>
  <c r="AW78"/>
  <c r="BB78"/>
  <c r="BE78"/>
  <c r="Z79"/>
  <c r="AB79"/>
  <c r="U79" s="1"/>
  <c r="AG79"/>
  <c r="AI79"/>
  <c r="AK79"/>
  <c r="AN79"/>
  <c r="AP79"/>
  <c r="AR79"/>
  <c r="AU79"/>
  <c r="AY79"/>
  <c r="AW79"/>
  <c r="BB79"/>
  <c r="BE79"/>
  <c r="Z80"/>
  <c r="AB80"/>
  <c r="AD80"/>
  <c r="AG80"/>
  <c r="AI80"/>
  <c r="AK80"/>
  <c r="AN80"/>
  <c r="AP80"/>
  <c r="AR80"/>
  <c r="AU80"/>
  <c r="AW80"/>
  <c r="BB80"/>
  <c r="BE80"/>
  <c r="Z81"/>
  <c r="AB81"/>
  <c r="AD81"/>
  <c r="AG81"/>
  <c r="AI81"/>
  <c r="AK81"/>
  <c r="AN81"/>
  <c r="AP81"/>
  <c r="AR81"/>
  <c r="AU81"/>
  <c r="AW81"/>
  <c r="BB81"/>
  <c r="BE81"/>
  <c r="Z82"/>
  <c r="AB82"/>
  <c r="AD82"/>
  <c r="AG82"/>
  <c r="S82" s="1"/>
  <c r="AI82"/>
  <c r="AK82"/>
  <c r="AN82"/>
  <c r="AP82"/>
  <c r="AR82"/>
  <c r="AU82"/>
  <c r="AW82"/>
  <c r="U82" s="1"/>
  <c r="BB82"/>
  <c r="BE82"/>
  <c r="Z83"/>
  <c r="AB83"/>
  <c r="AG83"/>
  <c r="AI83"/>
  <c r="AK83"/>
  <c r="AN83"/>
  <c r="AP83"/>
  <c r="AR83"/>
  <c r="AU83"/>
  <c r="AY83" s="1"/>
  <c r="AW83"/>
  <c r="BB83"/>
  <c r="BE83"/>
  <c r="Z84"/>
  <c r="S84" s="1"/>
  <c r="AB84"/>
  <c r="AD84"/>
  <c r="AG84"/>
  <c r="AI84"/>
  <c r="AK84"/>
  <c r="AN84"/>
  <c r="AP84"/>
  <c r="AR84"/>
  <c r="AU84"/>
  <c r="AW84"/>
  <c r="BB84"/>
  <c r="BE84"/>
  <c r="Z85"/>
  <c r="AB85"/>
  <c r="AD85"/>
  <c r="AG85"/>
  <c r="AI85"/>
  <c r="AK85"/>
  <c r="AN85"/>
  <c r="AP85"/>
  <c r="AR85"/>
  <c r="AU85"/>
  <c r="AW85"/>
  <c r="BB85"/>
  <c r="BE85"/>
  <c r="Z86"/>
  <c r="AB86"/>
  <c r="AD86"/>
  <c r="AG86"/>
  <c r="AI86"/>
  <c r="AK86"/>
  <c r="AN86"/>
  <c r="AP86"/>
  <c r="AR86"/>
  <c r="AU86"/>
  <c r="AW86"/>
  <c r="BB86"/>
  <c r="BE86"/>
  <c r="Z87"/>
  <c r="AB87"/>
  <c r="U87" s="1"/>
  <c r="AG87"/>
  <c r="AI87"/>
  <c r="AK87"/>
  <c r="AN87"/>
  <c r="AP87"/>
  <c r="AR87"/>
  <c r="AU87"/>
  <c r="AY87" s="1"/>
  <c r="AW87"/>
  <c r="BB87"/>
  <c r="BE87"/>
  <c r="Z88"/>
  <c r="AB88"/>
  <c r="AD88"/>
  <c r="AG88"/>
  <c r="AI88"/>
  <c r="AK88"/>
  <c r="AN88"/>
  <c r="AP88"/>
  <c r="AR88"/>
  <c r="AU88"/>
  <c r="AW88"/>
  <c r="BB88"/>
  <c r="BE88"/>
  <c r="Z89"/>
  <c r="AB89"/>
  <c r="AD89"/>
  <c r="AG89"/>
  <c r="AI89"/>
  <c r="AK89"/>
  <c r="AN89"/>
  <c r="AP89"/>
  <c r="AR89"/>
  <c r="AU89"/>
  <c r="AW89"/>
  <c r="AY89" s="1"/>
  <c r="BB89"/>
  <c r="BE89"/>
  <c r="Z90"/>
  <c r="AB90"/>
  <c r="AD90"/>
  <c r="AG90"/>
  <c r="AI90"/>
  <c r="U90" s="1"/>
  <c r="AK90"/>
  <c r="AN90"/>
  <c r="AP90"/>
  <c r="AR90"/>
  <c r="AU90"/>
  <c r="AY90" s="1"/>
  <c r="AW90"/>
  <c r="BB90"/>
  <c r="S90" s="1"/>
  <c r="BE90"/>
  <c r="Z91"/>
  <c r="AB91"/>
  <c r="AG91"/>
  <c r="AI91"/>
  <c r="AK91"/>
  <c r="AN91"/>
  <c r="AP91"/>
  <c r="AR91"/>
  <c r="AU91"/>
  <c r="AY91" s="1"/>
  <c r="AW91"/>
  <c r="BB91"/>
  <c r="BE91"/>
  <c r="Z92"/>
  <c r="AB92"/>
  <c r="AD92"/>
  <c r="AG92"/>
  <c r="AI92"/>
  <c r="AK92"/>
  <c r="AN92"/>
  <c r="AP92"/>
  <c r="AR92"/>
  <c r="AU92"/>
  <c r="AW92"/>
  <c r="BB92"/>
  <c r="BE92"/>
  <c r="Z93"/>
  <c r="AB93"/>
  <c r="U93" s="1"/>
  <c r="AD93"/>
  <c r="AG93"/>
  <c r="AI93"/>
  <c r="AK93"/>
  <c r="AN93"/>
  <c r="AP93"/>
  <c r="AR93"/>
  <c r="AU93"/>
  <c r="AY93" s="1"/>
  <c r="AW93"/>
  <c r="BB93"/>
  <c r="BE93"/>
  <c r="Z94"/>
  <c r="AB94"/>
  <c r="AD94"/>
  <c r="AG94"/>
  <c r="AI94"/>
  <c r="AK94"/>
  <c r="AN94"/>
  <c r="AP94"/>
  <c r="AR94"/>
  <c r="AU94"/>
  <c r="AW94"/>
  <c r="BB94"/>
  <c r="BE94"/>
  <c r="Z95"/>
  <c r="AB95"/>
  <c r="AG95"/>
  <c r="AI95"/>
  <c r="AK95"/>
  <c r="AN95"/>
  <c r="AP95"/>
  <c r="AR95"/>
  <c r="AU95"/>
  <c r="AW95"/>
  <c r="AY95" s="1"/>
  <c r="BB95"/>
  <c r="BE95"/>
  <c r="Z96"/>
  <c r="AB96"/>
  <c r="U96" s="1"/>
  <c r="AD96"/>
  <c r="AG96"/>
  <c r="AI96"/>
  <c r="AK96"/>
  <c r="AN96"/>
  <c r="AP96"/>
  <c r="AR96"/>
  <c r="AU96"/>
  <c r="AY96" s="1"/>
  <c r="AW96"/>
  <c r="BB96"/>
  <c r="BE96"/>
  <c r="Z97"/>
  <c r="S97" s="1"/>
  <c r="AB97"/>
  <c r="AD97"/>
  <c r="AG97"/>
  <c r="AI97"/>
  <c r="U97" s="1"/>
  <c r="AK97"/>
  <c r="AN97"/>
  <c r="AP97"/>
  <c r="AR97"/>
  <c r="AU97"/>
  <c r="AY97" s="1"/>
  <c r="AW97"/>
  <c r="BB97"/>
  <c r="BE97"/>
  <c r="Z98"/>
  <c r="AB98"/>
  <c r="AD98"/>
  <c r="AG98"/>
  <c r="AI98"/>
  <c r="AK98"/>
  <c r="AN98"/>
  <c r="AP98"/>
  <c r="AR98"/>
  <c r="AU98"/>
  <c r="AW98"/>
  <c r="AY98" s="1"/>
  <c r="BB98"/>
  <c r="BE98"/>
  <c r="Z99"/>
  <c r="AB99"/>
  <c r="AG99"/>
  <c r="AI99"/>
  <c r="AK99"/>
  <c r="AN99"/>
  <c r="AP99"/>
  <c r="AR99"/>
  <c r="AU99"/>
  <c r="AW99"/>
  <c r="AY99" s="1"/>
  <c r="BB99"/>
  <c r="BE99"/>
  <c r="Z100"/>
  <c r="AB100"/>
  <c r="U100" s="1"/>
  <c r="AD100"/>
  <c r="AG100"/>
  <c r="AI100"/>
  <c r="AK100"/>
  <c r="AN100"/>
  <c r="AP100"/>
  <c r="AR100"/>
  <c r="AU100"/>
  <c r="AY100" s="1"/>
  <c r="AW100"/>
  <c r="BB100"/>
  <c r="BE100"/>
  <c r="Z101"/>
  <c r="AB101"/>
  <c r="AD101"/>
  <c r="AG101"/>
  <c r="AI101"/>
  <c r="AK101"/>
  <c r="AN101"/>
  <c r="AP101"/>
  <c r="AR101"/>
  <c r="AU101"/>
  <c r="AY101" s="1"/>
  <c r="AW101"/>
  <c r="BB101"/>
  <c r="BE101"/>
  <c r="Z102"/>
  <c r="AB102"/>
  <c r="AD102"/>
  <c r="AG102"/>
  <c r="AI102"/>
  <c r="AK102"/>
  <c r="AN102"/>
  <c r="AP102"/>
  <c r="AR102"/>
  <c r="AU102"/>
  <c r="AW102"/>
  <c r="U102" s="1"/>
  <c r="BB102"/>
  <c r="BE102"/>
  <c r="Z103"/>
  <c r="AB103"/>
  <c r="U103" s="1"/>
  <c r="AG103"/>
  <c r="AI103"/>
  <c r="AK103"/>
  <c r="AN103"/>
  <c r="AP103"/>
  <c r="AR103"/>
  <c r="AU103"/>
  <c r="AW103"/>
  <c r="BB103"/>
  <c r="BE103"/>
  <c r="Z104"/>
  <c r="AB104"/>
  <c r="AD104"/>
  <c r="AG104"/>
  <c r="AI104"/>
  <c r="U104" s="1"/>
  <c r="AK104"/>
  <c r="AN104"/>
  <c r="AP104"/>
  <c r="AR104"/>
  <c r="AU104"/>
  <c r="AY104" s="1"/>
  <c r="AW104"/>
  <c r="BB104"/>
  <c r="BE104"/>
  <c r="Z105"/>
  <c r="AB105"/>
  <c r="AD105"/>
  <c r="AG105"/>
  <c r="S105" s="1"/>
  <c r="AI105"/>
  <c r="AK105"/>
  <c r="AN105"/>
  <c r="AP105"/>
  <c r="AR105"/>
  <c r="AU105"/>
  <c r="AW105"/>
  <c r="BB105"/>
  <c r="BE105"/>
  <c r="Z106"/>
  <c r="AB106"/>
  <c r="AD106"/>
  <c r="AG106"/>
  <c r="AI106"/>
  <c r="AK106"/>
  <c r="AN106"/>
  <c r="AP106"/>
  <c r="AR106"/>
  <c r="AU106"/>
  <c r="AW106"/>
  <c r="AY106" s="1"/>
  <c r="BB106"/>
  <c r="BE106"/>
  <c r="Z107"/>
  <c r="AB107"/>
  <c r="U107" s="1"/>
  <c r="AG107"/>
  <c r="AI107"/>
  <c r="AK107"/>
  <c r="AN107"/>
  <c r="AP107"/>
  <c r="AR107"/>
  <c r="AU107"/>
  <c r="AY107" s="1"/>
  <c r="AW107"/>
  <c r="BB107"/>
  <c r="BE107"/>
  <c r="Z108"/>
  <c r="AB108"/>
  <c r="AD108"/>
  <c r="AG108"/>
  <c r="AI108"/>
  <c r="U108" s="1"/>
  <c r="AK108"/>
  <c r="AN108"/>
  <c r="AP108"/>
  <c r="AR108"/>
  <c r="AU108"/>
  <c r="AY108" s="1"/>
  <c r="AW108"/>
  <c r="BB108"/>
  <c r="BE108"/>
  <c r="Z109"/>
  <c r="AB109"/>
  <c r="AD109"/>
  <c r="AG109"/>
  <c r="AI109"/>
  <c r="U109" s="1"/>
  <c r="AK109"/>
  <c r="AN109"/>
  <c r="AP109"/>
  <c r="AR109"/>
  <c r="AU109"/>
  <c r="AW109"/>
  <c r="BB109"/>
  <c r="BE109"/>
  <c r="Z110"/>
  <c r="AB110"/>
  <c r="U110" s="1"/>
  <c r="AD110"/>
  <c r="AG110"/>
  <c r="AI110"/>
  <c r="AK110"/>
  <c r="AN110"/>
  <c r="AP110"/>
  <c r="AR110"/>
  <c r="AU110"/>
  <c r="AY110" s="1"/>
  <c r="AW110"/>
  <c r="BB110"/>
  <c r="BE110"/>
  <c r="Z111"/>
  <c r="AB111"/>
  <c r="AG111"/>
  <c r="AI111"/>
  <c r="U111" s="1"/>
  <c r="AK111"/>
  <c r="AN111"/>
  <c r="AP111"/>
  <c r="AR111"/>
  <c r="AU111"/>
  <c r="AY111" s="1"/>
  <c r="AW111"/>
  <c r="BB111"/>
  <c r="BE111"/>
  <c r="Z112"/>
  <c r="AB112"/>
  <c r="AC112"/>
  <c r="AD112"/>
  <c r="AG112"/>
  <c r="AI112"/>
  <c r="AJ112"/>
  <c r="AK112"/>
  <c r="AN112"/>
  <c r="AP112"/>
  <c r="AR112"/>
  <c r="AU112"/>
  <c r="AV112"/>
  <c r="AW112"/>
  <c r="AX112"/>
  <c r="BB112"/>
  <c r="BC112"/>
  <c r="BE112"/>
  <c r="BF112"/>
  <c r="K3" i="16" s="1"/>
  <c r="Z113" i="18"/>
  <c r="AB113"/>
  <c r="AC113"/>
  <c r="AD113"/>
  <c r="AG113"/>
  <c r="AI113"/>
  <c r="AJ113"/>
  <c r="AK113"/>
  <c r="AN113"/>
  <c r="AP113"/>
  <c r="AR113"/>
  <c r="AU113"/>
  <c r="AV113"/>
  <c r="AZ113" s="1"/>
  <c r="AW113"/>
  <c r="AX113"/>
  <c r="BB113"/>
  <c r="BE113"/>
  <c r="BF113"/>
  <c r="AA114"/>
  <c r="AC114"/>
  <c r="AH114"/>
  <c r="AJ114"/>
  <c r="AO114"/>
  <c r="AQ114"/>
  <c r="AV114"/>
  <c r="AZ114" s="1"/>
  <c r="AX114"/>
  <c r="BC114"/>
  <c r="BF114"/>
  <c r="AA115"/>
  <c r="AC115"/>
  <c r="AE115"/>
  <c r="AH115"/>
  <c r="E4" i="16" s="1"/>
  <c r="AJ115" i="18"/>
  <c r="AO115"/>
  <c r="AQ115"/>
  <c r="AV115"/>
  <c r="AZ115" s="1"/>
  <c r="AX115"/>
  <c r="BC115"/>
  <c r="BF115"/>
  <c r="AA116"/>
  <c r="AC116"/>
  <c r="AH116"/>
  <c r="AJ116"/>
  <c r="AO116"/>
  <c r="AQ116"/>
  <c r="AV116"/>
  <c r="AZ116" s="1"/>
  <c r="AX116"/>
  <c r="BC116"/>
  <c r="BF116"/>
  <c r="AA117"/>
  <c r="AC117"/>
  <c r="AH117"/>
  <c r="AJ117"/>
  <c r="AO117"/>
  <c r="AQ117"/>
  <c r="AS117"/>
  <c r="AV117"/>
  <c r="AZ117" s="1"/>
  <c r="AX117"/>
  <c r="BC117"/>
  <c r="BF117"/>
  <c r="AA118"/>
  <c r="AC118"/>
  <c r="AH118"/>
  <c r="AJ118"/>
  <c r="AL118"/>
  <c r="AO118"/>
  <c r="AQ118"/>
  <c r="AS118"/>
  <c r="H5" i="16" s="1"/>
  <c r="AV118" i="18"/>
  <c r="AX118"/>
  <c r="BC118"/>
  <c r="BF118"/>
  <c r="AA119"/>
  <c r="AC119"/>
  <c r="AH119"/>
  <c r="E5" i="16"/>
  <c r="AJ119" i="18"/>
  <c r="AO119"/>
  <c r="AQ119"/>
  <c r="V119" s="1"/>
  <c r="AV119"/>
  <c r="AX119"/>
  <c r="BC119"/>
  <c r="BF119"/>
  <c r="AA120"/>
  <c r="AC120"/>
  <c r="AH120"/>
  <c r="AJ120"/>
  <c r="AO120"/>
  <c r="AQ120"/>
  <c r="AV120"/>
  <c r="AZ120" s="1"/>
  <c r="AX120"/>
  <c r="BC120"/>
  <c r="BF120"/>
  <c r="AA121"/>
  <c r="AC121"/>
  <c r="AH121"/>
  <c r="AJ121"/>
  <c r="AO121"/>
  <c r="AQ121"/>
  <c r="AS121"/>
  <c r="H6" i="16" s="1"/>
  <c r="AV121" i="18"/>
  <c r="AX121"/>
  <c r="AZ121" s="1"/>
  <c r="BC121"/>
  <c r="BF121"/>
  <c r="AA122"/>
  <c r="AC122"/>
  <c r="V122" s="1"/>
  <c r="AE122"/>
  <c r="AH122"/>
  <c r="AJ122"/>
  <c r="AO122"/>
  <c r="AQ122"/>
  <c r="AV122"/>
  <c r="AX122"/>
  <c r="AZ122" s="1"/>
  <c r="BC122"/>
  <c r="BF122"/>
  <c r="AA123"/>
  <c r="AC123"/>
  <c r="AH123"/>
  <c r="AJ123"/>
  <c r="AO123"/>
  <c r="AQ123"/>
  <c r="AV123"/>
  <c r="AX123"/>
  <c r="BC123"/>
  <c r="BF123"/>
  <c r="AA124"/>
  <c r="AC124"/>
  <c r="AH124"/>
  <c r="E7" i="16" s="1"/>
  <c r="AJ124" i="18"/>
  <c r="V124" s="1"/>
  <c r="AO124"/>
  <c r="AQ124"/>
  <c r="AV124"/>
  <c r="AX124"/>
  <c r="BC124"/>
  <c r="BF124"/>
  <c r="AA125"/>
  <c r="AC125"/>
  <c r="AH125"/>
  <c r="AJ125"/>
  <c r="AL125"/>
  <c r="AO125"/>
  <c r="AQ125"/>
  <c r="AS125"/>
  <c r="AV125"/>
  <c r="AZ125" s="1"/>
  <c r="AX125"/>
  <c r="BC125"/>
  <c r="BF125"/>
  <c r="AA126"/>
  <c r="AC126"/>
  <c r="AH126"/>
  <c r="AJ126"/>
  <c r="AL126"/>
  <c r="AO126"/>
  <c r="AQ126"/>
  <c r="AS126"/>
  <c r="AV126"/>
  <c r="AZ126" s="1"/>
  <c r="AX126"/>
  <c r="BC126"/>
  <c r="J7" i="16" s="1"/>
  <c r="BF126" i="18"/>
  <c r="AA127"/>
  <c r="C8" i="16" s="1"/>
  <c r="AC127" i="18"/>
  <c r="AH127"/>
  <c r="AJ127"/>
  <c r="V127" s="1"/>
  <c r="AO127"/>
  <c r="AQ127"/>
  <c r="AV127"/>
  <c r="AX127"/>
  <c r="BC127"/>
  <c r="J8" i="16" s="1"/>
  <c r="BF127" i="18"/>
  <c r="AA128"/>
  <c r="AC128"/>
  <c r="AH128"/>
  <c r="AJ128"/>
  <c r="AO128"/>
  <c r="AQ128"/>
  <c r="AS128"/>
  <c r="AV128"/>
  <c r="AX128"/>
  <c r="BC128"/>
  <c r="BF128"/>
  <c r="AA129"/>
  <c r="AC129"/>
  <c r="AH129"/>
  <c r="AJ129"/>
  <c r="AO129"/>
  <c r="AQ129"/>
  <c r="AS129"/>
  <c r="AV129"/>
  <c r="AZ129" s="1"/>
  <c r="AX129"/>
  <c r="BC129"/>
  <c r="BF129"/>
  <c r="AA130"/>
  <c r="AC130"/>
  <c r="AE130"/>
  <c r="AH130"/>
  <c r="AJ130"/>
  <c r="AO130"/>
  <c r="AQ130"/>
  <c r="AS130"/>
  <c r="AV130"/>
  <c r="AZ130"/>
  <c r="AX130"/>
  <c r="BC130"/>
  <c r="BF130"/>
  <c r="AA131"/>
  <c r="AC131"/>
  <c r="AH131"/>
  <c r="AJ131"/>
  <c r="AO131"/>
  <c r="AQ131"/>
  <c r="AV131"/>
  <c r="AX131"/>
  <c r="BC131"/>
  <c r="J9" i="16" s="1"/>
  <c r="BF131" i="18"/>
  <c r="AA132"/>
  <c r="AC132"/>
  <c r="AH132"/>
  <c r="AJ132"/>
  <c r="AO132"/>
  <c r="AQ132"/>
  <c r="AS132"/>
  <c r="AV132"/>
  <c r="AX132"/>
  <c r="BC132"/>
  <c r="BF132"/>
  <c r="AA133"/>
  <c r="AC133"/>
  <c r="V133" s="1"/>
  <c r="AH133"/>
  <c r="AJ133"/>
  <c r="AL133"/>
  <c r="AO133"/>
  <c r="AQ133"/>
  <c r="AV133"/>
  <c r="AX133"/>
  <c r="BC133"/>
  <c r="BF133"/>
  <c r="AA134"/>
  <c r="C10" i="16" s="1"/>
  <c r="AC134" i="18"/>
  <c r="AH134"/>
  <c r="AJ134"/>
  <c r="AO134"/>
  <c r="AQ134"/>
  <c r="AS134"/>
  <c r="AV134"/>
  <c r="AZ134" s="1"/>
  <c r="AX134"/>
  <c r="BC134"/>
  <c r="BF134"/>
  <c r="AA135"/>
  <c r="AC135"/>
  <c r="AH135"/>
  <c r="AJ135"/>
  <c r="V135" s="1"/>
  <c r="AO135"/>
  <c r="AQ135"/>
  <c r="AS135"/>
  <c r="AV135"/>
  <c r="AZ135" s="1"/>
  <c r="AX135"/>
  <c r="BC135"/>
  <c r="BF135"/>
  <c r="AA136"/>
  <c r="AC136"/>
  <c r="AH136"/>
  <c r="AJ136"/>
  <c r="AO136"/>
  <c r="AQ136"/>
  <c r="AV136"/>
  <c r="AZ136" s="1"/>
  <c r="AX136"/>
  <c r="BC136"/>
  <c r="BF136"/>
  <c r="AA137"/>
  <c r="AC137"/>
  <c r="AH137"/>
  <c r="AJ137"/>
  <c r="AO137"/>
  <c r="AQ137"/>
  <c r="AV137"/>
  <c r="AX137"/>
  <c r="AZ137" s="1"/>
  <c r="BC137"/>
  <c r="BF137"/>
  <c r="AA138"/>
  <c r="AC138"/>
  <c r="AH138"/>
  <c r="AJ138"/>
  <c r="AO138"/>
  <c r="AQ138"/>
  <c r="AS138"/>
  <c r="H11" i="16" s="1"/>
  <c r="AV138" i="18"/>
  <c r="AZ138"/>
  <c r="AX138"/>
  <c r="BC138"/>
  <c r="BF138"/>
  <c r="AA139"/>
  <c r="AC139"/>
  <c r="AE139"/>
  <c r="AH139"/>
  <c r="AJ139"/>
  <c r="AO139"/>
  <c r="AQ139"/>
  <c r="AV139"/>
  <c r="AZ139" s="1"/>
  <c r="I12" i="16" s="1"/>
  <c r="AX139" i="18"/>
  <c r="BC139"/>
  <c r="BF139"/>
  <c r="K12" i="16" s="1"/>
  <c r="AA140" i="18"/>
  <c r="AC140"/>
  <c r="AE140"/>
  <c r="AH140"/>
  <c r="AJ140"/>
  <c r="AO140"/>
  <c r="AQ140"/>
  <c r="AV140"/>
  <c r="AZ140" s="1"/>
  <c r="AX140"/>
  <c r="BC140"/>
  <c r="BF140"/>
  <c r="AA141"/>
  <c r="AC141"/>
  <c r="AH141"/>
  <c r="AJ141"/>
  <c r="AO141"/>
  <c r="AQ141"/>
  <c r="V141" s="1"/>
  <c r="AV141"/>
  <c r="AX141"/>
  <c r="AZ141"/>
  <c r="BC141"/>
  <c r="BF141"/>
  <c r="AA142"/>
  <c r="AC142"/>
  <c r="V142" s="1"/>
  <c r="AE142"/>
  <c r="AH142"/>
  <c r="AJ142"/>
  <c r="AL142"/>
  <c r="AO142"/>
  <c r="AQ142"/>
  <c r="AS142"/>
  <c r="H13" i="16" s="1"/>
  <c r="AV142" i="18"/>
  <c r="AZ142" s="1"/>
  <c r="AX142"/>
  <c r="BC142"/>
  <c r="J13" i="16" s="1"/>
  <c r="BF142" i="18"/>
  <c r="AA143"/>
  <c r="AC143"/>
  <c r="AH143"/>
  <c r="AJ143"/>
  <c r="AO143"/>
  <c r="G13" i="16" s="1"/>
  <c r="AQ143" i="18"/>
  <c r="V143" s="1"/>
  <c r="AV143"/>
  <c r="AX143"/>
  <c r="AZ143" s="1"/>
  <c r="BC143"/>
  <c r="BF143"/>
  <c r="AA144"/>
  <c r="AC144"/>
  <c r="AH144"/>
  <c r="AJ144"/>
  <c r="AO144"/>
  <c r="AQ144"/>
  <c r="AV144"/>
  <c r="AZ144" s="1"/>
  <c r="AX144"/>
  <c r="BC144"/>
  <c r="BF144"/>
  <c r="AA145"/>
  <c r="AC145"/>
  <c r="AH145"/>
  <c r="AJ145"/>
  <c r="AO145"/>
  <c r="G14" i="16" s="1"/>
  <c r="AQ145" i="18"/>
  <c r="AS145"/>
  <c r="AV145"/>
  <c r="AZ145" s="1"/>
  <c r="AX145"/>
  <c r="BC145"/>
  <c r="BF145"/>
  <c r="K14" i="16" s="1"/>
  <c r="AA146" i="18"/>
  <c r="AC146"/>
  <c r="AH146"/>
  <c r="AJ146"/>
  <c r="AO146"/>
  <c r="AQ146"/>
  <c r="AV146"/>
  <c r="AZ146" s="1"/>
  <c r="AX146"/>
  <c r="BC146"/>
  <c r="BF146"/>
  <c r="AA147"/>
  <c r="AC147"/>
  <c r="AH147"/>
  <c r="AJ147"/>
  <c r="AO147"/>
  <c r="AQ147"/>
  <c r="AV147"/>
  <c r="AX147"/>
  <c r="BC147"/>
  <c r="BF147"/>
  <c r="AA148"/>
  <c r="AC148"/>
  <c r="AH148"/>
  <c r="AJ148"/>
  <c r="AO148"/>
  <c r="G15" i="16" s="1"/>
  <c r="AQ148" i="18"/>
  <c r="AV148"/>
  <c r="AX148"/>
  <c r="BC148"/>
  <c r="BF148"/>
  <c r="K15" i="16" s="1"/>
  <c r="AA149" i="18"/>
  <c r="AC149"/>
  <c r="AH149"/>
  <c r="AJ149"/>
  <c r="AO149"/>
  <c r="AQ149"/>
  <c r="AS149"/>
  <c r="AV149"/>
  <c r="AZ149" s="1"/>
  <c r="AX149"/>
  <c r="BC149"/>
  <c r="J15" i="16" s="1"/>
  <c r="BF149" i="18"/>
  <c r="AA150"/>
  <c r="AC150"/>
  <c r="AH150"/>
  <c r="AJ150"/>
  <c r="V150" s="1"/>
  <c r="AO150"/>
  <c r="AQ150"/>
  <c r="AS150"/>
  <c r="AV150"/>
  <c r="AZ150" s="1"/>
  <c r="AX150"/>
  <c r="BC150"/>
  <c r="BF150"/>
  <c r="AA151"/>
  <c r="AC151"/>
  <c r="AH151"/>
  <c r="AJ151"/>
  <c r="V151" s="1"/>
  <c r="AO151"/>
  <c r="AQ151"/>
  <c r="AV151"/>
  <c r="AZ151" s="1"/>
  <c r="AX151"/>
  <c r="BC151"/>
  <c r="J16" i="16"/>
  <c r="BF151" i="18"/>
  <c r="AA152"/>
  <c r="AC152"/>
  <c r="AH152"/>
  <c r="AJ152"/>
  <c r="AO152"/>
  <c r="AQ152"/>
  <c r="AS152"/>
  <c r="AV152"/>
  <c r="AZ152" s="1"/>
  <c r="AX152"/>
  <c r="BC152"/>
  <c r="BF152"/>
  <c r="K16" i="16" s="1"/>
  <c r="AA153" i="18"/>
  <c r="AC153"/>
  <c r="AH153"/>
  <c r="AJ153"/>
  <c r="AO153"/>
  <c r="AQ153"/>
  <c r="AS153"/>
  <c r="AV153"/>
  <c r="AZ153" s="1"/>
  <c r="AX153"/>
  <c r="BC153"/>
  <c r="BF153"/>
  <c r="AA154"/>
  <c r="C17" i="16" s="1"/>
  <c r="AC154" i="18"/>
  <c r="AH154"/>
  <c r="AJ154"/>
  <c r="AO154"/>
  <c r="AQ154"/>
  <c r="AV154"/>
  <c r="AZ154" s="1"/>
  <c r="AX154"/>
  <c r="BC154"/>
  <c r="BF154"/>
  <c r="AA155"/>
  <c r="AC155"/>
  <c r="AE155"/>
  <c r="AH155"/>
  <c r="AJ155"/>
  <c r="AO155"/>
  <c r="AQ155"/>
  <c r="AV155"/>
  <c r="AZ155" s="1"/>
  <c r="AX155"/>
  <c r="BC155"/>
  <c r="BF155"/>
  <c r="K17" i="16" s="1"/>
  <c r="AA156" i="18"/>
  <c r="AC156"/>
  <c r="AH156"/>
  <c r="AJ156"/>
  <c r="AL156"/>
  <c r="AO156"/>
  <c r="AQ156"/>
  <c r="AS156"/>
  <c r="AV156"/>
  <c r="AZ156" s="1"/>
  <c r="T156" s="1"/>
  <c r="AX156"/>
  <c r="BC156"/>
  <c r="BF156"/>
  <c r="AA157"/>
  <c r="AC157"/>
  <c r="V157" s="1"/>
  <c r="AH157"/>
  <c r="AJ157"/>
  <c r="AO157"/>
  <c r="AQ157"/>
  <c r="AV157"/>
  <c r="AX157"/>
  <c r="BC157"/>
  <c r="BF157"/>
  <c r="AA158"/>
  <c r="AC158"/>
  <c r="AE158"/>
  <c r="AH158"/>
  <c r="AJ158"/>
  <c r="AO158"/>
  <c r="AQ158"/>
  <c r="AS158"/>
  <c r="AV158"/>
  <c r="AX158"/>
  <c r="BC158"/>
  <c r="BF158"/>
  <c r="AA159"/>
  <c r="AC159"/>
  <c r="AH159"/>
  <c r="AJ159"/>
  <c r="AL159"/>
  <c r="AO159"/>
  <c r="G18" i="16" s="1"/>
  <c r="AQ159" i="18"/>
  <c r="AV159"/>
  <c r="AX159"/>
  <c r="AZ159"/>
  <c r="BC159"/>
  <c r="BF159"/>
  <c r="AA160"/>
  <c r="AC160"/>
  <c r="AE160"/>
  <c r="AH160"/>
  <c r="AJ160"/>
  <c r="AO160"/>
  <c r="AQ160"/>
  <c r="AV160"/>
  <c r="AX160"/>
  <c r="BC160"/>
  <c r="J19" i="16" s="1"/>
  <c r="BF160" i="18"/>
  <c r="AA161"/>
  <c r="AC161"/>
  <c r="AH161"/>
  <c r="AJ161"/>
  <c r="AO161"/>
  <c r="AQ161"/>
  <c r="AS161"/>
  <c r="AV161"/>
  <c r="AZ161"/>
  <c r="AX161"/>
  <c r="BC161"/>
  <c r="BF161"/>
  <c r="AA162"/>
  <c r="C19" i="16" s="1"/>
  <c r="AC162" i="18"/>
  <c r="AH162"/>
  <c r="AJ162"/>
  <c r="V162" s="1"/>
  <c r="AL162"/>
  <c r="AO162"/>
  <c r="AQ162"/>
  <c r="AV162"/>
  <c r="AX162"/>
  <c r="BC162"/>
  <c r="BF162"/>
  <c r="AA163"/>
  <c r="AC163"/>
  <c r="AH163"/>
  <c r="AJ163"/>
  <c r="AL163"/>
  <c r="AO163"/>
  <c r="AQ163"/>
  <c r="AS163"/>
  <c r="AV163"/>
  <c r="AX163"/>
  <c r="BC163"/>
  <c r="BF163"/>
  <c r="AA164"/>
  <c r="AC164"/>
  <c r="AH164"/>
  <c r="E20" i="16" s="1"/>
  <c r="AJ164" i="18"/>
  <c r="AO164"/>
  <c r="AQ164"/>
  <c r="AV164"/>
  <c r="AZ164" s="1"/>
  <c r="AX164"/>
  <c r="BC164"/>
  <c r="BF164"/>
  <c r="AA165"/>
  <c r="T165" s="1"/>
  <c r="AC165"/>
  <c r="AH165"/>
  <c r="AJ165"/>
  <c r="AO165"/>
  <c r="AQ165"/>
  <c r="AV165"/>
  <c r="AX165"/>
  <c r="AZ165" s="1"/>
  <c r="BC165"/>
  <c r="BF165"/>
  <c r="AA166"/>
  <c r="AC166"/>
  <c r="AH166"/>
  <c r="AJ166"/>
  <c r="AO166"/>
  <c r="AQ166"/>
  <c r="AS166"/>
  <c r="H21" i="16" s="1"/>
  <c r="AV166" i="18"/>
  <c r="AX166"/>
  <c r="BC166"/>
  <c r="BF166"/>
  <c r="AA167"/>
  <c r="AC167"/>
  <c r="AH167"/>
  <c r="AJ167"/>
  <c r="AO167"/>
  <c r="AQ167"/>
  <c r="AV167"/>
  <c r="AX167"/>
  <c r="BC167"/>
  <c r="BF167"/>
  <c r="AA168"/>
  <c r="AC168"/>
  <c r="AH168"/>
  <c r="E21" i="16" s="1"/>
  <c r="AJ168" i="18"/>
  <c r="AO168"/>
  <c r="AQ168"/>
  <c r="AV168"/>
  <c r="AZ168" s="1"/>
  <c r="AX168"/>
  <c r="BC168"/>
  <c r="BF168"/>
  <c r="AA169"/>
  <c r="AC169"/>
  <c r="AH169"/>
  <c r="AJ169"/>
  <c r="AL169"/>
  <c r="AO169"/>
  <c r="AQ169"/>
  <c r="AS169"/>
  <c r="AV169"/>
  <c r="AZ169" s="1"/>
  <c r="AX169"/>
  <c r="BC169"/>
  <c r="BF169"/>
  <c r="AA170"/>
  <c r="AC170"/>
  <c r="AH170"/>
  <c r="AJ170"/>
  <c r="AO170"/>
  <c r="AQ170"/>
  <c r="AS170"/>
  <c r="AV170"/>
  <c r="AX170"/>
  <c r="AZ170" s="1"/>
  <c r="BC170"/>
  <c r="BF170"/>
  <c r="AA171"/>
  <c r="AC171"/>
  <c r="AH171"/>
  <c r="E22" i="16" s="1"/>
  <c r="AJ171" i="18"/>
  <c r="AO171"/>
  <c r="AQ171"/>
  <c r="AV171"/>
  <c r="AZ171" s="1"/>
  <c r="AX171"/>
  <c r="BC171"/>
  <c r="BF171"/>
  <c r="K22" i="16" s="1"/>
  <c r="J5"/>
  <c r="K10"/>
  <c r="G20"/>
  <c r="AZ157" i="18"/>
  <c r="AY88"/>
  <c r="AY66"/>
  <c r="AY56"/>
  <c r="AY45"/>
  <c r="AY44"/>
  <c r="S34"/>
  <c r="AZ160"/>
  <c r="AY103"/>
  <c r="AY63"/>
  <c r="AY59"/>
  <c r="AY52"/>
  <c r="J18" i="16"/>
  <c r="V117" i="18"/>
  <c r="G4" i="16"/>
  <c r="S68" i="18"/>
  <c r="W68" s="1"/>
  <c r="AQ113"/>
  <c r="C4" i="25"/>
  <c r="AD5" i="18"/>
  <c r="C19" i="32"/>
  <c r="AR49" i="18"/>
  <c r="C16" i="32"/>
  <c r="AR41" i="18"/>
  <c r="C12" i="32"/>
  <c r="AR29" i="18"/>
  <c r="AR25"/>
  <c r="C11" i="32"/>
  <c r="C8"/>
  <c r="AR17" i="18"/>
  <c r="C11" i="16"/>
  <c r="AE157" i="18"/>
  <c r="AE121"/>
  <c r="C37" i="25"/>
  <c r="AD103" i="18"/>
  <c r="C33" i="25"/>
  <c r="AD91" i="18"/>
  <c r="C29" i="25"/>
  <c r="AD79" i="18"/>
  <c r="C25" i="25"/>
  <c r="AD67" i="18"/>
  <c r="C21" i="25"/>
  <c r="AD55" i="18"/>
  <c r="C17" i="25"/>
  <c r="AD43" i="18"/>
  <c r="AD19"/>
  <c r="C9" i="25"/>
  <c r="S101" i="18"/>
  <c r="C15" i="32"/>
  <c r="AD13" i="18"/>
  <c r="C7" i="25"/>
  <c r="C12" i="29"/>
  <c r="AK29" i="18"/>
  <c r="C39" i="29"/>
  <c r="C35"/>
  <c r="C31"/>
  <c r="C27"/>
  <c r="C23"/>
  <c r="C19"/>
  <c r="C5" i="32"/>
  <c r="C19" i="35"/>
  <c r="C15"/>
  <c r="C11"/>
  <c r="C8" i="25"/>
  <c r="AD17" i="18"/>
  <c r="C9" i="32"/>
  <c r="AR19" i="18"/>
  <c r="C4" i="32"/>
  <c r="G4"/>
  <c r="F3" i="9"/>
  <c r="AR5" i="18"/>
  <c r="AY18"/>
  <c r="AY4"/>
  <c r="C39" i="25"/>
  <c r="C35"/>
  <c r="C31"/>
  <c r="C27"/>
  <c r="C23"/>
  <c r="C19"/>
  <c r="C15"/>
  <c r="C38" i="29"/>
  <c r="C34"/>
  <c r="C30"/>
  <c r="C26"/>
  <c r="C22"/>
  <c r="C18"/>
  <c r="C14"/>
  <c r="C10"/>
  <c r="C5"/>
  <c r="C21" i="32"/>
  <c r="C17"/>
  <c r="C13"/>
  <c r="C18" i="35"/>
  <c r="C14"/>
  <c r="C10"/>
  <c r="AK31" i="18"/>
  <c r="C13" i="29"/>
  <c r="C9"/>
  <c r="AK19" i="18"/>
  <c r="C38" i="25"/>
  <c r="G12"/>
  <c r="C3" i="44" s="1"/>
  <c r="B11" i="9"/>
  <c r="C34" i="25"/>
  <c r="C30"/>
  <c r="C26"/>
  <c r="C22"/>
  <c r="C18"/>
  <c r="C14"/>
  <c r="C10"/>
  <c r="G5"/>
  <c r="B4" i="9"/>
  <c r="C11" i="29"/>
  <c r="C20" i="32"/>
  <c r="C21" i="35"/>
  <c r="D40" i="38"/>
  <c r="H13"/>
  <c r="K12" i="9"/>
  <c r="H16" i="38"/>
  <c r="K15" i="9"/>
  <c r="H14" i="38"/>
  <c r="K13" i="9"/>
  <c r="D40" i="41"/>
  <c r="H13"/>
  <c r="M12" i="9"/>
  <c r="H16" i="41"/>
  <c r="M15" i="9"/>
  <c r="H14" i="41"/>
  <c r="M13" i="9"/>
  <c r="G8" i="25"/>
  <c r="B7" i="9"/>
  <c r="G5" i="32"/>
  <c r="F4" i="9"/>
  <c r="G12" i="29"/>
  <c r="C4" i="44" s="1"/>
  <c r="D11" i="9"/>
  <c r="G10" i="29"/>
  <c r="D9" i="9"/>
  <c r="G8" i="29"/>
  <c r="D7" i="9"/>
  <c r="G12" i="32"/>
  <c r="C5" i="44" s="1"/>
  <c r="G10" i="32"/>
  <c r="F9" i="9"/>
  <c r="G9" i="32"/>
  <c r="F8" i="9"/>
  <c r="G4" i="25"/>
  <c r="B3" i="9"/>
  <c r="G11" i="29"/>
  <c r="D10" i="9"/>
  <c r="G9" i="29"/>
  <c r="D8" i="9"/>
  <c r="G11" i="32"/>
  <c r="F10" i="9"/>
  <c r="AR13" i="18"/>
  <c r="AS151"/>
  <c r="V166"/>
  <c r="AS160"/>
  <c r="V152"/>
  <c r="AS148"/>
  <c r="H15" i="16" s="1"/>
  <c r="V120" i="18"/>
  <c r="D59" i="32"/>
  <c r="D55"/>
  <c r="D51"/>
  <c r="D43"/>
  <c r="AS139" i="18"/>
  <c r="AS124"/>
  <c r="H7" i="16"/>
  <c r="AS115" i="18"/>
  <c r="D58" i="32"/>
  <c r="D50"/>
  <c r="D46"/>
  <c r="D42"/>
  <c r="H16"/>
  <c r="G15" i="9"/>
  <c r="H22" i="16"/>
  <c r="H17" i="32"/>
  <c r="G16" i="9"/>
  <c r="D54" i="32"/>
  <c r="D48"/>
  <c r="AS127" i="18"/>
  <c r="AS157"/>
  <c r="D47" i="32"/>
  <c r="H14"/>
  <c r="G13" i="9"/>
  <c r="AL121" i="18"/>
  <c r="AL152"/>
  <c r="D52" i="29"/>
  <c r="E13" i="16"/>
  <c r="AE116" i="18"/>
  <c r="AE163"/>
  <c r="AE152"/>
  <c r="D54" i="25"/>
  <c r="AE118" i="18"/>
  <c r="H15" i="32"/>
  <c r="G14" i="9"/>
  <c r="I11" i="16"/>
  <c r="T157" i="18"/>
  <c r="AY35"/>
  <c r="AY68"/>
  <c r="G11" i="16"/>
  <c r="AY46" i="18"/>
  <c r="AY5"/>
  <c r="G16" i="16"/>
  <c r="E6"/>
  <c r="AY94" i="18"/>
  <c r="AY81"/>
  <c r="W116" l="1"/>
  <c r="S115"/>
  <c r="W115" s="1"/>
  <c r="U112"/>
  <c r="AY113"/>
  <c r="F11" i="9"/>
  <c r="D40" i="32"/>
  <c r="H13" s="1"/>
  <c r="G12" i="9" s="1"/>
  <c r="R113" i="32"/>
  <c r="AS113" i="18" s="1"/>
  <c r="H3" i="16" s="1"/>
  <c r="F9"/>
  <c r="F17"/>
  <c r="V159" i="18"/>
  <c r="V154"/>
  <c r="V149"/>
  <c r="V138"/>
  <c r="V136"/>
  <c r="D53" i="29"/>
  <c r="D43"/>
  <c r="V155" i="18"/>
  <c r="AL154"/>
  <c r="D50" i="29"/>
  <c r="V153" i="18"/>
  <c r="V126"/>
  <c r="V125"/>
  <c r="V123"/>
  <c r="D59" i="29"/>
  <c r="D58"/>
  <c r="D49"/>
  <c r="D42"/>
  <c r="D40"/>
  <c r="H13" s="1"/>
  <c r="E12" i="9" s="1"/>
  <c r="F15" i="16"/>
  <c r="F22"/>
  <c r="D51" i="29"/>
  <c r="H15" s="1"/>
  <c r="E14" i="9" s="1"/>
  <c r="D41" i="29"/>
  <c r="AL164" i="18"/>
  <c r="F20" i="16" s="1"/>
  <c r="D46" i="29"/>
  <c r="D44"/>
  <c r="T145" i="18"/>
  <c r="F7" i="16"/>
  <c r="AL119" i="18"/>
  <c r="AL143"/>
  <c r="AL127"/>
  <c r="F8" i="16" s="1"/>
  <c r="D56" i="29"/>
  <c r="AL166" i="18"/>
  <c r="F21" i="16" s="1"/>
  <c r="AL141" i="18"/>
  <c r="F12" i="16" s="1"/>
  <c r="AL136" i="18"/>
  <c r="F11" i="16" s="1"/>
  <c r="T143" i="18"/>
  <c r="X143" s="1"/>
  <c r="AL122"/>
  <c r="F6" i="16" s="1"/>
  <c r="D55" i="29"/>
  <c r="H16" s="1"/>
  <c r="E15" i="9" s="1"/>
  <c r="F19" i="16"/>
  <c r="T151" i="18"/>
  <c r="X151" s="1"/>
  <c r="T114"/>
  <c r="F4" i="16"/>
  <c r="R112" i="25"/>
  <c r="D40" s="1"/>
  <c r="H13" s="1"/>
  <c r="C12" i="9" s="1"/>
  <c r="V140" i="18"/>
  <c r="V139"/>
  <c r="V130"/>
  <c r="D59" i="25"/>
  <c r="D46"/>
  <c r="D19" i="16"/>
  <c r="D18"/>
  <c r="D49" i="25"/>
  <c r="V171" i="18"/>
  <c r="V163"/>
  <c r="V116"/>
  <c r="D58" i="25"/>
  <c r="D56"/>
  <c r="H17" s="1"/>
  <c r="C16" i="9" s="1"/>
  <c r="D48" i="25"/>
  <c r="D42"/>
  <c r="D4" i="16"/>
  <c r="D45" i="25"/>
  <c r="D53"/>
  <c r="D55"/>
  <c r="T154" i="18"/>
  <c r="X154" s="1"/>
  <c r="AE138"/>
  <c r="C4" i="16"/>
  <c r="AE169" i="18"/>
  <c r="D22" i="16" s="1"/>
  <c r="AE166" i="18"/>
  <c r="D52" i="25"/>
  <c r="C20" i="16"/>
  <c r="D9"/>
  <c r="D51" i="25"/>
  <c r="H15" s="1"/>
  <c r="C14" i="9" s="1"/>
  <c r="T155" i="18"/>
  <c r="T150"/>
  <c r="C7" i="16"/>
  <c r="D44" i="25"/>
  <c r="H14" s="1"/>
  <c r="C13" i="9" s="1"/>
  <c r="AE119" i="18"/>
  <c r="D5" i="16" s="1"/>
  <c r="AE133" i="18"/>
  <c r="T171"/>
  <c r="D21" i="16"/>
  <c r="C18"/>
  <c r="T153" i="18"/>
  <c r="T146"/>
  <c r="T135"/>
  <c r="X135" s="1"/>
  <c r="T134"/>
  <c r="T120"/>
  <c r="H13" i="35"/>
  <c r="I12" i="9" s="1"/>
  <c r="H14" i="35"/>
  <c r="I13" i="9" s="1"/>
  <c r="H15" i="35"/>
  <c r="I14" i="9" s="1"/>
  <c r="G12" i="35"/>
  <c r="H11" i="9" s="1"/>
  <c r="G6" i="35"/>
  <c r="H5" i="9" s="1"/>
  <c r="W55" i="18"/>
  <c r="T168"/>
  <c r="X150"/>
  <c r="W97"/>
  <c r="W82"/>
  <c r="K30" s="1"/>
  <c r="T139"/>
  <c r="X139" s="1"/>
  <c r="T133"/>
  <c r="X153"/>
  <c r="X120"/>
  <c r="T116"/>
  <c r="S40"/>
  <c r="S110"/>
  <c r="W110" s="1"/>
  <c r="D10" i="16"/>
  <c r="J22"/>
  <c r="V168" i="18"/>
  <c r="K21" i="16"/>
  <c r="V167" i="18"/>
  <c r="V164"/>
  <c r="AZ163"/>
  <c r="I20" i="16" s="1"/>
  <c r="V160" i="18"/>
  <c r="AZ158"/>
  <c r="I18" i="16" s="1"/>
  <c r="V158" i="18"/>
  <c r="AZ148"/>
  <c r="I15" i="16" s="1"/>
  <c r="V145" i="18"/>
  <c r="X145" s="1"/>
  <c r="E14" i="16"/>
  <c r="C13"/>
  <c r="H10"/>
  <c r="V134" i="18"/>
  <c r="X134" s="1"/>
  <c r="F10" i="16"/>
  <c r="AZ132" i="18"/>
  <c r="T132" s="1"/>
  <c r="V132"/>
  <c r="V128"/>
  <c r="K7" i="16"/>
  <c r="K5"/>
  <c r="AZ112" i="18"/>
  <c r="I3" i="16" s="1"/>
  <c r="G3"/>
  <c r="S109" i="18"/>
  <c r="S108"/>
  <c r="W108" s="1"/>
  <c r="S107"/>
  <c r="W107" s="1"/>
  <c r="U105"/>
  <c r="W105" s="1"/>
  <c r="S103"/>
  <c r="W103" s="1"/>
  <c r="AY102"/>
  <c r="S99"/>
  <c r="U94"/>
  <c r="AY92"/>
  <c r="U91"/>
  <c r="AY86"/>
  <c r="AY82"/>
  <c r="U76"/>
  <c r="S76"/>
  <c r="W76" s="1"/>
  <c r="S69"/>
  <c r="U67"/>
  <c r="S62"/>
  <c r="S47"/>
  <c r="W47" s="1"/>
  <c r="AY43"/>
  <c r="U38"/>
  <c r="S36"/>
  <c r="S31"/>
  <c r="U30"/>
  <c r="AY29"/>
  <c r="S27"/>
  <c r="S26"/>
  <c r="W26" s="1"/>
  <c r="S21"/>
  <c r="AY19"/>
  <c r="U13"/>
  <c r="U6"/>
  <c r="D8" i="16"/>
  <c r="D6"/>
  <c r="I4"/>
  <c r="S73" i="18"/>
  <c r="W73" s="1"/>
  <c r="S22"/>
  <c r="W22" s="1"/>
  <c r="H14" i="16"/>
  <c r="H28" s="1"/>
  <c r="H8"/>
  <c r="S87" i="18"/>
  <c r="W87" s="1"/>
  <c r="S28"/>
  <c r="W28" s="1"/>
  <c r="AZ167"/>
  <c r="T167" s="1"/>
  <c r="X167" s="1"/>
  <c r="AZ166"/>
  <c r="V161"/>
  <c r="J17" i="16"/>
  <c r="D17"/>
  <c r="F16"/>
  <c r="V148" i="18"/>
  <c r="AZ147"/>
  <c r="F14" i="16"/>
  <c r="V147" i="18"/>
  <c r="C14" i="16"/>
  <c r="T144" i="18"/>
  <c r="D13" i="16"/>
  <c r="T140" i="18"/>
  <c r="T137"/>
  <c r="V137"/>
  <c r="K8" i="16"/>
  <c r="AZ124" i="18"/>
  <c r="I7" i="16" s="1"/>
  <c r="J6"/>
  <c r="C5"/>
  <c r="F5"/>
  <c r="T117" i="18"/>
  <c r="X117" s="1"/>
  <c r="V115"/>
  <c r="V114"/>
  <c r="T113"/>
  <c r="E3" i="16"/>
  <c r="E26" s="1"/>
  <c r="S111" i="18"/>
  <c r="W111" s="1"/>
  <c r="U101"/>
  <c r="W101" s="1"/>
  <c r="U98"/>
  <c r="S95"/>
  <c r="U88"/>
  <c r="U83"/>
  <c r="S79"/>
  <c r="W79" s="1"/>
  <c r="U77"/>
  <c r="U75"/>
  <c r="W75" s="1"/>
  <c r="S75"/>
  <c r="S74"/>
  <c r="U72"/>
  <c r="W72" s="1"/>
  <c r="U70"/>
  <c r="W70" s="1"/>
  <c r="AY69"/>
  <c r="U58"/>
  <c r="W58" s="1"/>
  <c r="U55"/>
  <c r="AY51"/>
  <c r="U39"/>
  <c r="U32"/>
  <c r="AY31"/>
  <c r="S20"/>
  <c r="C9" s="1"/>
  <c r="U17"/>
  <c r="S17"/>
  <c r="U7"/>
  <c r="U5"/>
  <c r="O23" s="1"/>
  <c r="D14" i="16"/>
  <c r="X157" i="18"/>
  <c r="H16" i="16"/>
  <c r="T152" i="18"/>
  <c r="X152" s="1"/>
  <c r="G9" i="16"/>
  <c r="S70" i="18"/>
  <c r="S56"/>
  <c r="W56" s="1"/>
  <c r="K21" s="1"/>
  <c r="S53"/>
  <c r="S51"/>
  <c r="W13"/>
  <c r="D15" i="16"/>
  <c r="T130" i="18"/>
  <c r="C15" i="16"/>
  <c r="C16"/>
  <c r="S96" i="18"/>
  <c r="W96" s="1"/>
  <c r="V170"/>
  <c r="G22" i="16"/>
  <c r="V169" i="18"/>
  <c r="J21" i="16"/>
  <c r="V165" i="18"/>
  <c r="X165" s="1"/>
  <c r="T164"/>
  <c r="X164" s="1"/>
  <c r="AZ162"/>
  <c r="T162" s="1"/>
  <c r="X162" s="1"/>
  <c r="K19" i="16"/>
  <c r="E19"/>
  <c r="E30" s="1"/>
  <c r="H18"/>
  <c r="G17"/>
  <c r="E17"/>
  <c r="D16"/>
  <c r="E15"/>
  <c r="J14"/>
  <c r="V144" i="18"/>
  <c r="K13" i="16"/>
  <c r="J12"/>
  <c r="G12"/>
  <c r="G28" s="1"/>
  <c r="D12"/>
  <c r="J11"/>
  <c r="D11"/>
  <c r="G10"/>
  <c r="AZ133" i="18"/>
  <c r="I10" i="16" s="1"/>
  <c r="AZ131" i="18"/>
  <c r="I9" i="16" s="1"/>
  <c r="H9"/>
  <c r="C9"/>
  <c r="V129" i="18"/>
  <c r="AZ128"/>
  <c r="T128" s="1"/>
  <c r="AZ127"/>
  <c r="I8" i="16" s="1"/>
  <c r="AZ123" i="18"/>
  <c r="K6" i="16"/>
  <c r="T121" i="18"/>
  <c r="AZ119"/>
  <c r="T119" s="1"/>
  <c r="X119" s="1"/>
  <c r="V118"/>
  <c r="J4" i="16"/>
  <c r="AY112" i="18"/>
  <c r="U106"/>
  <c r="O31" s="1"/>
  <c r="AY105"/>
  <c r="S100"/>
  <c r="S98"/>
  <c r="C35" s="1"/>
  <c r="S93"/>
  <c r="W93" s="1"/>
  <c r="U92"/>
  <c r="S89"/>
  <c r="U89"/>
  <c r="AY85"/>
  <c r="U85"/>
  <c r="AY84"/>
  <c r="S83"/>
  <c r="W83" s="1"/>
  <c r="U81"/>
  <c r="S80"/>
  <c r="AY71"/>
  <c r="AY70"/>
  <c r="AY67"/>
  <c r="U66"/>
  <c r="AY65"/>
  <c r="U63"/>
  <c r="AY62"/>
  <c r="AY60"/>
  <c r="U60"/>
  <c r="U57"/>
  <c r="W57" s="1"/>
  <c r="U54"/>
  <c r="AY53"/>
  <c r="AY48"/>
  <c r="U47"/>
  <c r="AY34"/>
  <c r="U34"/>
  <c r="W34" s="1"/>
  <c r="AY33"/>
  <c r="AY27"/>
  <c r="U25"/>
  <c r="U23"/>
  <c r="AY22"/>
  <c r="S16"/>
  <c r="S14"/>
  <c r="C7" s="1"/>
  <c r="F13" i="16"/>
  <c r="W52" i="18"/>
  <c r="W35"/>
  <c r="C14"/>
  <c r="W100"/>
  <c r="W40"/>
  <c r="D53"/>
  <c r="T170"/>
  <c r="C22" i="16"/>
  <c r="AY80" i="18"/>
  <c r="U80"/>
  <c r="T159"/>
  <c r="X159" s="1"/>
  <c r="E18" i="16"/>
  <c r="S77" i="18"/>
  <c r="W77" s="1"/>
  <c r="C12" i="16"/>
  <c r="T160" i="18"/>
  <c r="D20" i="16"/>
  <c r="H4"/>
  <c r="W63" i="18"/>
  <c r="I19" i="16"/>
  <c r="I21"/>
  <c r="G21"/>
  <c r="T166" i="18"/>
  <c r="K20" i="16"/>
  <c r="H20"/>
  <c r="T163" i="18"/>
  <c r="T161"/>
  <c r="K18" i="16"/>
  <c r="K29" s="1"/>
  <c r="E16"/>
  <c r="T149" i="18"/>
  <c r="T147"/>
  <c r="T136"/>
  <c r="K9" i="16"/>
  <c r="T126" i="18"/>
  <c r="X126" s="1"/>
  <c r="T124"/>
  <c r="V121"/>
  <c r="K4" i="16"/>
  <c r="T115" i="18"/>
  <c r="U113"/>
  <c r="F3" i="16"/>
  <c r="S112" i="18"/>
  <c r="S106"/>
  <c r="S104"/>
  <c r="S102"/>
  <c r="W102" s="1"/>
  <c r="U95"/>
  <c r="S91"/>
  <c r="W90"/>
  <c r="S88"/>
  <c r="S86"/>
  <c r="S85"/>
  <c r="U84"/>
  <c r="S81"/>
  <c r="U74"/>
  <c r="W74" s="1"/>
  <c r="C26"/>
  <c r="U69"/>
  <c r="W69" s="1"/>
  <c r="S67"/>
  <c r="S66"/>
  <c r="W66" s="1"/>
  <c r="U48"/>
  <c r="W48" s="1"/>
  <c r="S46"/>
  <c r="S44"/>
  <c r="W44" s="1"/>
  <c r="S43"/>
  <c r="U41"/>
  <c r="S38"/>
  <c r="W38" s="1"/>
  <c r="S37"/>
  <c r="W36"/>
  <c r="S32"/>
  <c r="S25"/>
  <c r="U16"/>
  <c r="S12"/>
  <c r="W12" s="1"/>
  <c r="S10"/>
  <c r="S6"/>
  <c r="S4"/>
  <c r="I22" i="16"/>
  <c r="T169" i="18"/>
  <c r="AY11"/>
  <c r="S11"/>
  <c r="W11" s="1"/>
  <c r="E8" i="16"/>
  <c r="C6"/>
  <c r="T123" i="18"/>
  <c r="X123" s="1"/>
  <c r="U21"/>
  <c r="W21" s="1"/>
  <c r="AY21"/>
  <c r="U8"/>
  <c r="W8" s="1"/>
  <c r="AY8"/>
  <c r="C8"/>
  <c r="U14"/>
  <c r="I6" i="16"/>
  <c r="I16"/>
  <c r="I14"/>
  <c r="T141" i="18"/>
  <c r="K11" i="16"/>
  <c r="J10"/>
  <c r="J27" s="1"/>
  <c r="V131" i="18"/>
  <c r="AZ118"/>
  <c r="V113"/>
  <c r="J3" i="16"/>
  <c r="S94" i="18"/>
  <c r="S92"/>
  <c r="W92" s="1"/>
  <c r="U86"/>
  <c r="U65"/>
  <c r="U62"/>
  <c r="W62" s="1"/>
  <c r="S49"/>
  <c r="U42"/>
  <c r="W42" s="1"/>
  <c r="U33"/>
  <c r="S33"/>
  <c r="W33" s="1"/>
  <c r="U31"/>
  <c r="S30"/>
  <c r="U27"/>
  <c r="W27" s="1"/>
  <c r="S23"/>
  <c r="W23" s="1"/>
  <c r="W17"/>
  <c r="E11" i="16"/>
  <c r="T138" i="18"/>
  <c r="AY78"/>
  <c r="S78"/>
  <c r="W78" s="1"/>
  <c r="AY54"/>
  <c r="S54"/>
  <c r="W7"/>
  <c r="C5"/>
  <c r="T142"/>
  <c r="I13" i="16"/>
  <c r="E9"/>
  <c r="T131" i="18"/>
  <c r="T129"/>
  <c r="G8" i="16"/>
  <c r="T122" i="18"/>
  <c r="X122" s="1"/>
  <c r="G6" i="16"/>
  <c r="AY61" i="18"/>
  <c r="S61"/>
  <c r="AY41"/>
  <c r="S41"/>
  <c r="W41" s="1"/>
  <c r="G7" i="16"/>
  <c r="U99" i="18"/>
  <c r="W99" s="1"/>
  <c r="W95"/>
  <c r="C27"/>
  <c r="S9"/>
  <c r="W9" s="1"/>
  <c r="C16"/>
  <c r="C3" i="16"/>
  <c r="C10" i="18"/>
  <c r="I17" i="16"/>
  <c r="C21"/>
  <c r="J20"/>
  <c r="G19"/>
  <c r="V156" i="18"/>
  <c r="X156" s="1"/>
  <c r="V146"/>
  <c r="E12" i="16"/>
  <c r="E10"/>
  <c r="T125" i="18"/>
  <c r="X125" s="1"/>
  <c r="G5" i="16"/>
  <c r="S113" i="18"/>
  <c r="W84"/>
  <c r="U71"/>
  <c r="W71" s="1"/>
  <c r="W60"/>
  <c r="S59"/>
  <c r="U53"/>
  <c r="U51"/>
  <c r="W51" s="1"/>
  <c r="U49"/>
  <c r="S39"/>
  <c r="W39" s="1"/>
  <c r="W31"/>
  <c r="U29"/>
  <c r="U19"/>
  <c r="W19" s="1"/>
  <c r="F18" i="16"/>
  <c r="G7" i="35"/>
  <c r="H6" i="9" s="1"/>
  <c r="AY109" i="18"/>
  <c r="AY20"/>
  <c r="G5" i="35"/>
  <c r="H4" i="9" s="1"/>
  <c r="G11" i="35"/>
  <c r="H10" i="9" s="1"/>
  <c r="G10" i="35"/>
  <c r="H9" i="9" s="1"/>
  <c r="G9" i="35"/>
  <c r="H8" i="9" s="1"/>
  <c r="G8" i="35"/>
  <c r="H7" i="9" s="1"/>
  <c r="G4" i="35"/>
  <c r="H3" i="9" s="1"/>
  <c r="H16" i="35"/>
  <c r="I15" i="9" s="1"/>
  <c r="W113" i="18" l="1"/>
  <c r="W112"/>
  <c r="G29" i="16"/>
  <c r="J29"/>
  <c r="F7" i="44"/>
  <c r="G7" s="1"/>
  <c r="F6"/>
  <c r="F8"/>
  <c r="G8" s="1"/>
  <c r="H30" i="16"/>
  <c r="F5" i="44"/>
  <c r="G5" s="1"/>
  <c r="D4"/>
  <c r="E4" s="1"/>
  <c r="F3"/>
  <c r="G3" s="1"/>
  <c r="D7"/>
  <c r="E7" s="1"/>
  <c r="F4"/>
  <c r="G4" s="1"/>
  <c r="D8"/>
  <c r="E8" s="1"/>
  <c r="D5"/>
  <c r="E5" s="1"/>
  <c r="H26" i="16"/>
  <c r="P34" i="18"/>
  <c r="X138"/>
  <c r="X130"/>
  <c r="X116"/>
  <c r="H17" i="29"/>
  <c r="E16" i="9" s="1"/>
  <c r="X155" i="18"/>
  <c r="F30" i="16"/>
  <c r="X121" i="18"/>
  <c r="F27" i="16"/>
  <c r="D54" i="18"/>
  <c r="H14" i="29"/>
  <c r="E13" i="9" s="1"/>
  <c r="X114" i="18"/>
  <c r="C27" i="16"/>
  <c r="AE112" i="18"/>
  <c r="D3" i="16" s="1"/>
  <c r="X168" i="18"/>
  <c r="L53"/>
  <c r="X129"/>
  <c r="X170"/>
  <c r="X140"/>
  <c r="X131"/>
  <c r="P36"/>
  <c r="X137"/>
  <c r="X171"/>
  <c r="H16" i="25"/>
  <c r="C15" i="9" s="1"/>
  <c r="K27" i="16"/>
  <c r="L12"/>
  <c r="J30"/>
  <c r="M22"/>
  <c r="F28"/>
  <c r="L16"/>
  <c r="F26"/>
  <c r="L20"/>
  <c r="L22"/>
  <c r="M12"/>
  <c r="M14"/>
  <c r="D27"/>
  <c r="I29"/>
  <c r="L7"/>
  <c r="J26"/>
  <c r="M6"/>
  <c r="L21"/>
  <c r="H27"/>
  <c r="M15"/>
  <c r="M7"/>
  <c r="L14"/>
  <c r="L6"/>
  <c r="M13"/>
  <c r="C6" i="44"/>
  <c r="C9" s="1"/>
  <c r="M18" i="16"/>
  <c r="L4"/>
  <c r="M21"/>
  <c r="L18"/>
  <c r="C30"/>
  <c r="L13"/>
  <c r="D28"/>
  <c r="L15"/>
  <c r="C29"/>
  <c r="M16"/>
  <c r="L19"/>
  <c r="F29"/>
  <c r="C28"/>
  <c r="X133" i="18"/>
  <c r="L47" s="1"/>
  <c r="D47"/>
  <c r="W86"/>
  <c r="M20" i="16"/>
  <c r="I27"/>
  <c r="I28"/>
  <c r="K26"/>
  <c r="D29"/>
  <c r="P35" i="18"/>
  <c r="M4" i="16"/>
  <c r="P32" i="18"/>
  <c r="M8" i="16"/>
  <c r="H29"/>
  <c r="X144" i="18"/>
  <c r="W5"/>
  <c r="T158"/>
  <c r="X158" s="1"/>
  <c r="L55" s="1"/>
  <c r="C21"/>
  <c r="K27"/>
  <c r="E29" i="16"/>
  <c r="L9"/>
  <c r="G30"/>
  <c r="W14" i="18"/>
  <c r="K7" s="1"/>
  <c r="M11" i="16"/>
  <c r="W54" i="18"/>
  <c r="K10"/>
  <c r="O26"/>
  <c r="X161"/>
  <c r="O29"/>
  <c r="C20"/>
  <c r="W98"/>
  <c r="T112"/>
  <c r="X132"/>
  <c r="W20"/>
  <c r="K9" s="1"/>
  <c r="T148"/>
  <c r="X148" s="1"/>
  <c r="W109"/>
  <c r="K39" s="1"/>
  <c r="C39"/>
  <c r="L17" i="16"/>
  <c r="G26"/>
  <c r="K26" i="18"/>
  <c r="K35"/>
  <c r="P33"/>
  <c r="T127"/>
  <c r="D45" s="1"/>
  <c r="W6"/>
  <c r="W81"/>
  <c r="K30" i="16"/>
  <c r="M17"/>
  <c r="W89" i="18"/>
  <c r="X128"/>
  <c r="J28" i="16"/>
  <c r="C30" i="18"/>
  <c r="W30"/>
  <c r="C12"/>
  <c r="W37"/>
  <c r="K15" s="1"/>
  <c r="C15"/>
  <c r="C33"/>
  <c r="W91"/>
  <c r="K33" s="1"/>
  <c r="W104"/>
  <c r="K37" s="1"/>
  <c r="C37"/>
  <c r="X124"/>
  <c r="L44" s="1"/>
  <c r="D44"/>
  <c r="X147"/>
  <c r="D51"/>
  <c r="D58"/>
  <c r="X166"/>
  <c r="X160"/>
  <c r="D56"/>
  <c r="W59"/>
  <c r="K22" s="1"/>
  <c r="C22"/>
  <c r="X142"/>
  <c r="D50"/>
  <c r="I5" i="16"/>
  <c r="I26" s="1"/>
  <c r="T118" i="18"/>
  <c r="L11" i="16"/>
  <c r="K28"/>
  <c r="C4" i="18"/>
  <c r="W4"/>
  <c r="K4" s="1"/>
  <c r="O24"/>
  <c r="W16"/>
  <c r="K8" s="1"/>
  <c r="W43"/>
  <c r="K17" s="1"/>
  <c r="C17"/>
  <c r="C31"/>
  <c r="W85"/>
  <c r="K31" s="1"/>
  <c r="D48"/>
  <c r="X136"/>
  <c r="L48" s="1"/>
  <c r="C28"/>
  <c r="D46"/>
  <c r="D30" i="16"/>
  <c r="G27"/>
  <c r="E28"/>
  <c r="K28" i="18"/>
  <c r="L43"/>
  <c r="I30" i="16"/>
  <c r="M19"/>
  <c r="X113" i="18"/>
  <c r="K36"/>
  <c r="M9" i="16"/>
  <c r="W29" i="18"/>
  <c r="K12" s="1"/>
  <c r="O25"/>
  <c r="W61"/>
  <c r="K23" s="1"/>
  <c r="C23"/>
  <c r="O28"/>
  <c r="W65"/>
  <c r="K24" s="1"/>
  <c r="C34"/>
  <c r="W94"/>
  <c r="K34" s="1"/>
  <c r="X141"/>
  <c r="D49"/>
  <c r="W32"/>
  <c r="K13" s="1"/>
  <c r="C13"/>
  <c r="E27" i="16"/>
  <c r="L8"/>
  <c r="L10"/>
  <c r="C26"/>
  <c r="O30" i="18"/>
  <c r="M10" i="16"/>
  <c r="L54" i="18"/>
  <c r="W80"/>
  <c r="K29" s="1"/>
  <c r="K16"/>
  <c r="X146"/>
  <c r="K14"/>
  <c r="W53"/>
  <c r="K20" s="1"/>
  <c r="O27"/>
  <c r="W49"/>
  <c r="K19" s="1"/>
  <c r="C19"/>
  <c r="D59"/>
  <c r="X169"/>
  <c r="W10"/>
  <c r="K6" s="1"/>
  <c r="C6"/>
  <c r="W25"/>
  <c r="K11" s="1"/>
  <c r="C11"/>
  <c r="G5" s="1"/>
  <c r="C18"/>
  <c r="W46"/>
  <c r="K18" s="1"/>
  <c r="C25"/>
  <c r="W67"/>
  <c r="K25" s="1"/>
  <c r="C32"/>
  <c r="W88"/>
  <c r="K32" s="1"/>
  <c r="C38"/>
  <c r="W106"/>
  <c r="K38" s="1"/>
  <c r="D41"/>
  <c r="X115"/>
  <c r="L41" s="1"/>
  <c r="X149"/>
  <c r="L52" s="1"/>
  <c r="D52"/>
  <c r="D57"/>
  <c r="X163"/>
  <c r="L57" s="1"/>
  <c r="K5"/>
  <c r="C24"/>
  <c r="L3" i="16"/>
  <c r="C36" i="18"/>
  <c r="D43"/>
  <c r="C29"/>
  <c r="D6" i="44" l="1"/>
  <c r="F9"/>
  <c r="G9" s="1"/>
  <c r="D26" i="16"/>
  <c r="M26" s="1"/>
  <c r="D3" i="44"/>
  <c r="M3" i="16"/>
  <c r="L49" i="18"/>
  <c r="L51"/>
  <c r="L58"/>
  <c r="L46"/>
  <c r="L59"/>
  <c r="L50"/>
  <c r="D55"/>
  <c r="H16" s="1"/>
  <c r="L26" i="16"/>
  <c r="G10" i="18"/>
  <c r="M27" i="16"/>
  <c r="L30"/>
  <c r="E6" i="44"/>
  <c r="G9" i="18"/>
  <c r="G6" i="44"/>
  <c r="M29" i="16"/>
  <c r="L29"/>
  <c r="M28"/>
  <c r="O11" i="18"/>
  <c r="G4"/>
  <c r="M30" i="16"/>
  <c r="G11" i="18"/>
  <c r="L28" i="16"/>
  <c r="G7" i="18"/>
  <c r="P16"/>
  <c r="O8"/>
  <c r="H15"/>
  <c r="O9"/>
  <c r="X127"/>
  <c r="L45" s="1"/>
  <c r="L56"/>
  <c r="D40"/>
  <c r="X112"/>
  <c r="L40" s="1"/>
  <c r="L27" i="16"/>
  <c r="O5" i="18"/>
  <c r="D42"/>
  <c r="X118"/>
  <c r="L42" s="1"/>
  <c r="G12"/>
  <c r="O4"/>
  <c r="G8"/>
  <c r="H14"/>
  <c r="G6"/>
  <c r="L5" i="16"/>
  <c r="M5"/>
  <c r="O7" i="18"/>
  <c r="O12"/>
  <c r="O6"/>
  <c r="H17"/>
  <c r="O10"/>
  <c r="D9" i="44" l="1"/>
  <c r="E9" s="1"/>
  <c r="E3"/>
  <c r="P15" i="18"/>
  <c r="P14"/>
  <c r="P17"/>
  <c r="H13"/>
  <c r="P13"/>
</calcChain>
</file>

<file path=xl/sharedStrings.xml><?xml version="1.0" encoding="utf-8"?>
<sst xmlns="http://schemas.openxmlformats.org/spreadsheetml/2006/main" count="819" uniqueCount="129">
  <si>
    <t>2007/08</t>
  </si>
  <si>
    <t>2008/09</t>
  </si>
  <si>
    <t>2009/10</t>
  </si>
  <si>
    <t>2010/11</t>
  </si>
  <si>
    <t>2011/12</t>
  </si>
  <si>
    <t>2012/13</t>
  </si>
  <si>
    <t>2013/14</t>
  </si>
  <si>
    <t>2014/15</t>
  </si>
  <si>
    <t>2015/16</t>
  </si>
  <si>
    <t>2016/17</t>
  </si>
  <si>
    <t>2017/18</t>
  </si>
  <si>
    <t>Fiscal Year</t>
  </si>
  <si>
    <t>Criminal</t>
  </si>
  <si>
    <t>Actual</t>
  </si>
  <si>
    <t>Forecast (zero A)</t>
  </si>
  <si>
    <t>Family</t>
  </si>
  <si>
    <t>Civil</t>
  </si>
  <si>
    <t>Forecast</t>
  </si>
  <si>
    <t>Waitangi</t>
  </si>
  <si>
    <t>PDLA</t>
  </si>
  <si>
    <t>Fiscal year</t>
  </si>
  <si>
    <t>2016-2017</t>
  </si>
  <si>
    <t>2017-2018</t>
  </si>
  <si>
    <t>Accruals</t>
  </si>
  <si>
    <t>2018/19</t>
  </si>
  <si>
    <t>2018-2019</t>
  </si>
  <si>
    <t>Criminal basic</t>
  </si>
  <si>
    <t>Family basic</t>
  </si>
  <si>
    <t>Civil basic</t>
  </si>
  <si>
    <t>Duty Lawyer</t>
  </si>
  <si>
    <t>Quarter</t>
  </si>
  <si>
    <t>Criminal with accruals</t>
  </si>
  <si>
    <t>Family with accruals</t>
  </si>
  <si>
    <t>Civil with accruals</t>
  </si>
  <si>
    <t>Duty lawyer</t>
  </si>
  <si>
    <t>Jul-Sep 2014</t>
  </si>
  <si>
    <t>Oct-Dec 2014</t>
  </si>
  <si>
    <t>Jan-Mar 2015</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</si>
  <si>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</si>
  <si>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</si>
  <si>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</si>
  <si>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</si>
  <si>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</si>
  <si>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</si>
  <si>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</si>
  <si>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</si>
  <si>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</si>
  <si>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</si>
  <si>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</si>
  <si>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</si>
  <si>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</si>
  <si>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</si>
  <si>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</si>
  <si>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</si>
  <si>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</si>
  <si>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Total basic</t>
  </si>
  <si>
    <t>Total with accruals</t>
  </si>
  <si>
    <t>Jul-Sep 2007</t>
  </si>
  <si>
    <t>Oct-Dec 2007</t>
  </si>
  <si>
    <t>Jan-Mar 2008</t>
  </si>
  <si>
    <t>Apr-Jun 2008</t>
  </si>
  <si>
    <t>Jul-Sep 2008</t>
  </si>
  <si>
    <t>Oct-Dec 2008</t>
  </si>
  <si>
    <t>Jan-Mar 2009</t>
  </si>
  <si>
    <t>Apr-Jun 2009</t>
  </si>
  <si>
    <t>Jul-Sep 2009</t>
  </si>
  <si>
    <t>Oct-Dec 2009</t>
  </si>
  <si>
    <t>Apr-Jun 2010</t>
  </si>
  <si>
    <t>Jul-Sep 2010</t>
  </si>
  <si>
    <t>Jan-Mar 2010</t>
  </si>
  <si>
    <t>Oct-Dec 2010</t>
  </si>
  <si>
    <t>Jan-Mar 2011</t>
  </si>
  <si>
    <t>Apr-Jun 2011</t>
  </si>
  <si>
    <t>Jul-Sep 2011</t>
  </si>
  <si>
    <t>Oct-Dec 2011</t>
  </si>
  <si>
    <t>Jan-Mar 2012</t>
  </si>
  <si>
    <t>Apr-Jun 2012</t>
  </si>
  <si>
    <t>Jul-Sep 2012</t>
  </si>
  <si>
    <t>Oct-Dec 2012</t>
  </si>
  <si>
    <t>Jan-Mar 2013</t>
  </si>
  <si>
    <t>Apr-Jun 2013</t>
  </si>
  <si>
    <t>Jul-Sep 2013</t>
  </si>
  <si>
    <t>Oct-Dec 2013</t>
  </si>
  <si>
    <t>Jan-Mar 2014</t>
  </si>
  <si>
    <t>Apr-Jun 2014</t>
  </si>
  <si>
    <t>2007-08</t>
  </si>
  <si>
    <t>2008-09</t>
  </si>
  <si>
    <t>2009-10</t>
  </si>
  <si>
    <t>2010-11</t>
  </si>
  <si>
    <t>2011-12</t>
  </si>
  <si>
    <t>2012-13</t>
  </si>
  <si>
    <t>2013-14</t>
  </si>
  <si>
    <t>2014-15</t>
  </si>
  <si>
    <t>2015-16</t>
  </si>
  <si>
    <t>2016-17</t>
  </si>
  <si>
    <t>2017-18</t>
  </si>
  <si>
    <t>2018-19</t>
  </si>
  <si>
    <t>$000</t>
  </si>
  <si>
    <t>Base</t>
  </si>
  <si>
    <t>Accrual</t>
  </si>
  <si>
    <t>Base Forecast</t>
  </si>
  <si>
    <t>Accrual Forecast</t>
  </si>
  <si>
    <t>Actual Forecast</t>
  </si>
  <si>
    <t>Total</t>
  </si>
  <si>
    <t>Jul-Sep 2019</t>
  </si>
  <si>
    <t>Oct-Dec 2019</t>
  </si>
  <si>
    <t>Jan-Mar 2020</t>
  </si>
  <si>
    <t>Apr-Jun 2020</t>
  </si>
  <si>
    <t>2019-20</t>
  </si>
  <si>
    <t>Without accruals</t>
  </si>
  <si>
    <t>With accruals</t>
  </si>
  <si>
    <t>2019/20</t>
  </si>
  <si>
    <t>2019-2020</t>
  </si>
  <si>
    <t xml:space="preserve"> </t>
  </si>
  <si>
    <t>Jul-Sep 2020</t>
  </si>
  <si>
    <t>Oct-Dec 2020</t>
  </si>
  <si>
    <t>Jan-Mar 2021</t>
  </si>
  <si>
    <t>Apr-Jun 2021</t>
  </si>
  <si>
    <t>2020-21</t>
  </si>
  <si>
    <t>2020-2021</t>
  </si>
  <si>
    <t>2020/21</t>
  </si>
  <si>
    <t>% change</t>
  </si>
  <si>
    <t>2015-16 (actual)</t>
  </si>
  <si>
    <t>2016-17 (forecast)</t>
  </si>
  <si>
    <t>%age change on 2015-16</t>
  </si>
  <si>
    <t>2020-21 (forecast)</t>
  </si>
  <si>
    <t xml:space="preserve">Criminal </t>
  </si>
  <si>
    <t xml:space="preserve">Family </t>
  </si>
  <si>
    <t xml:space="preserve">Civil </t>
  </si>
</sst>
</file>

<file path=xl/styles.xml><?xml version="1.0" encoding="utf-8"?>
<styleSheet xmlns="http://schemas.openxmlformats.org/spreadsheetml/2006/main">
  <numFmts count="8">
    <numFmt numFmtId="6" formatCode="&quot;$&quot;#,##0;[Red]\-&quot;$&quot;#,##0"/>
    <numFmt numFmtId="44" formatCode="_-&quot;$&quot;* #,##0.00_-;\-&quot;$&quot;* #,##0.00_-;_-&quot;$&quot;* &quot;-&quot;??_-;_-@_-"/>
    <numFmt numFmtId="164" formatCode="&quot;$&quot;#,##0"/>
    <numFmt numFmtId="165" formatCode="_-&quot;$&quot;* #,##0_-;\-&quot;$&quot;* #,##0_-;_-&quot;$&quot;* &quot;-&quot;??_-;_-@_-"/>
    <numFmt numFmtId="166" formatCode="#,##0;\(#,##0\)"/>
    <numFmt numFmtId="167" formatCode="&quot;$&quot;#,##0.0"/>
    <numFmt numFmtId="168" formatCode="_(#,##0_-;[Red]\(#,##0\)_-;_-&quot;-&quot;?_-;_-@_-\l"/>
    <numFmt numFmtId="169" formatCode="&quot;$&quot;#,#0#,"/>
  </numFmts>
  <fonts count="7">
    <font>
      <sz val="11.5"/>
      <color theme="1"/>
      <name val="Arial"/>
      <family val="2"/>
    </font>
    <font>
      <sz val="10"/>
      <name val="MS Sans Serif"/>
      <family val="2"/>
    </font>
    <font>
      <sz val="10"/>
      <name val="Arial"/>
      <family val="2"/>
    </font>
    <font>
      <sz val="11.5"/>
      <name val="Arial"/>
      <family val="2"/>
    </font>
    <font>
      <sz val="11.5"/>
      <color theme="1"/>
      <name val="Arial"/>
      <family val="2"/>
    </font>
    <font>
      <b/>
      <sz val="11.5"/>
      <color theme="0"/>
      <name val="Arial"/>
      <family val="2"/>
    </font>
    <font>
      <b/>
      <sz val="11.5"/>
      <color theme="1"/>
      <name val="Arial"/>
      <family val="2"/>
    </font>
  </fonts>
  <fills count="3">
    <fill>
      <patternFill patternType="none"/>
    </fill>
    <fill>
      <patternFill patternType="gray125"/>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0000"/>
      </bottom>
      <diagonal/>
    </border>
  </borders>
  <cellStyleXfs count="4">
    <xf numFmtId="0" fontId="0" fillId="0" borderId="0"/>
    <xf numFmtId="44" fontId="4" fillId="0" borderId="0" applyFont="0" applyFill="0" applyBorder="0" applyAlignment="0" applyProtection="0"/>
    <xf numFmtId="0" fontId="1" fillId="0" borderId="0"/>
    <xf numFmtId="9" fontId="4" fillId="0" borderId="0" applyFont="0" applyFill="0" applyBorder="0" applyAlignment="0" applyProtection="0"/>
  </cellStyleXfs>
  <cellXfs count="43">
    <xf numFmtId="0" fontId="0" fillId="0" borderId="0" xfId="0"/>
    <xf numFmtId="164" fontId="0" fillId="0" borderId="0" xfId="0" applyNumberFormat="1"/>
    <xf numFmtId="0" fontId="0" fillId="0" borderId="0" xfId="0" applyBorder="1"/>
    <xf numFmtId="0" fontId="0" fillId="0" borderId="0" xfId="0" applyFont="1" applyBorder="1" applyAlignment="1">
      <alignment vertical="center"/>
    </xf>
    <xf numFmtId="0" fontId="0" fillId="0" borderId="0" xfId="0" applyFont="1" applyBorder="1"/>
    <xf numFmtId="0" fontId="0" fillId="0" borderId="0" xfId="0" applyFont="1" applyFill="1" applyBorder="1"/>
    <xf numFmtId="0" fontId="0" fillId="0" borderId="0" xfId="0" applyFill="1"/>
    <xf numFmtId="166" fontId="0" fillId="0" borderId="0" xfId="0" applyNumberFormat="1"/>
    <xf numFmtId="15" fontId="2" fillId="0" borderId="0" xfId="0" applyNumberFormat="1" applyFont="1"/>
    <xf numFmtId="0" fontId="5" fillId="2" borderId="0" xfId="0" applyFont="1" applyFill="1" applyAlignment="1">
      <alignment horizontal="center"/>
    </xf>
    <xf numFmtId="165" fontId="4" fillId="0" borderId="0" xfId="1" applyNumberFormat="1" applyFont="1"/>
    <xf numFmtId="0" fontId="5" fillId="2" borderId="1" xfId="0" applyFont="1" applyFill="1" applyBorder="1" applyAlignment="1">
      <alignment horizontal="center"/>
    </xf>
    <xf numFmtId="0" fontId="0" fillId="0" borderId="1" xfId="0" applyBorder="1"/>
    <xf numFmtId="164" fontId="0" fillId="0" borderId="1" xfId="0" applyNumberFormat="1" applyBorder="1"/>
    <xf numFmtId="0" fontId="0" fillId="0" borderId="0" xfId="0"/>
    <xf numFmtId="0" fontId="3" fillId="0" borderId="1" xfId="0" applyFont="1" applyFill="1" applyBorder="1" applyAlignment="1">
      <alignment horizontal="left"/>
    </xf>
    <xf numFmtId="169" fontId="0" fillId="0" borderId="1" xfId="0" applyNumberFormat="1" applyBorder="1"/>
    <xf numFmtId="168" fontId="0" fillId="0" borderId="1" xfId="0" applyNumberFormat="1" applyBorder="1"/>
    <xf numFmtId="15" fontId="2" fillId="0" borderId="0" xfId="0" applyNumberFormat="1" applyFont="1" applyBorder="1"/>
    <xf numFmtId="15" fontId="2" fillId="0" borderId="6" xfId="0" applyNumberFormat="1" applyFont="1" applyBorder="1"/>
    <xf numFmtId="0" fontId="5" fillId="2" borderId="1" xfId="0" applyFont="1" applyFill="1" applyBorder="1" applyAlignment="1">
      <alignment horizontal="center"/>
    </xf>
    <xf numFmtId="0" fontId="5" fillId="2" borderId="1" xfId="0" applyFont="1" applyFill="1" applyBorder="1" applyAlignment="1">
      <alignment horizontal="center"/>
    </xf>
    <xf numFmtId="169" fontId="0" fillId="0" borderId="0" xfId="0" applyNumberFormat="1"/>
    <xf numFmtId="0" fontId="5" fillId="2" borderId="2" xfId="0" applyFont="1" applyFill="1" applyBorder="1" applyAlignment="1">
      <alignment horizontal="center"/>
    </xf>
    <xf numFmtId="0" fontId="0" fillId="0" borderId="3" xfId="0" applyBorder="1"/>
    <xf numFmtId="0" fontId="0" fillId="0" borderId="3" xfId="0" applyBorder="1" applyAlignment="1">
      <alignment horizontal="center"/>
    </xf>
    <xf numFmtId="0" fontId="0" fillId="0" borderId="3" xfId="0" applyBorder="1" applyAlignment="1"/>
    <xf numFmtId="169" fontId="0" fillId="0" borderId="3" xfId="0" applyNumberFormat="1" applyBorder="1"/>
    <xf numFmtId="9" fontId="4" fillId="0" borderId="3" xfId="3" applyFont="1" applyBorder="1"/>
    <xf numFmtId="0" fontId="6" fillId="0" borderId="3" xfId="0" applyFont="1" applyBorder="1" applyAlignment="1"/>
    <xf numFmtId="169" fontId="6" fillId="0" borderId="3" xfId="0" applyNumberFormat="1" applyFont="1" applyBorder="1"/>
    <xf numFmtId="9" fontId="6" fillId="0" borderId="3" xfId="3" applyFont="1" applyBorder="1"/>
    <xf numFmtId="167" fontId="0" fillId="0" borderId="0" xfId="0" applyNumberFormat="1"/>
    <xf numFmtId="0" fontId="0" fillId="0" borderId="1" xfId="0" applyBorder="1" applyAlignment="1">
      <alignment horizontal="center" wrapText="1"/>
    </xf>
    <xf numFmtId="165" fontId="0" fillId="0" borderId="1" xfId="0" applyNumberFormat="1" applyBorder="1"/>
    <xf numFmtId="9" fontId="4" fillId="0" borderId="1" xfId="3" applyFont="1" applyBorder="1"/>
    <xf numFmtId="0" fontId="5" fillId="2" borderId="4" xfId="0" quotePrefix="1" applyFont="1" applyFill="1" applyBorder="1" applyAlignment="1">
      <alignment horizontal="center"/>
    </xf>
    <xf numFmtId="0" fontId="5" fillId="2" borderId="5" xfId="0" applyFont="1" applyFill="1" applyBorder="1" applyAlignment="1">
      <alignment horizontal="center"/>
    </xf>
    <xf numFmtId="0" fontId="0" fillId="0" borderId="0" xfId="0" applyAlignment="1">
      <alignment horizontal="center"/>
    </xf>
    <xf numFmtId="0" fontId="5" fillId="2" borderId="5" xfId="0" quotePrefix="1" applyFont="1" applyFill="1" applyBorder="1" applyAlignment="1">
      <alignment horizontal="center"/>
    </xf>
    <xf numFmtId="0" fontId="5" fillId="2" borderId="1" xfId="0" applyFont="1" applyFill="1" applyBorder="1" applyAlignment="1">
      <alignment horizontal="center"/>
    </xf>
    <xf numFmtId="6" fontId="0" fillId="0" borderId="3" xfId="0" quotePrefix="1" applyNumberFormat="1" applyBorder="1" applyAlignment="1">
      <alignment horizontal="center"/>
    </xf>
    <xf numFmtId="0" fontId="0" fillId="0" borderId="3" xfId="0" applyBorder="1" applyAlignment="1">
      <alignment horizontal="center"/>
    </xf>
  </cellXfs>
  <cellStyles count="4">
    <cellStyle name="Currency" xfId="1" builtinId="4"/>
    <cellStyle name="Normal" xfId="0" builtinId="0"/>
    <cellStyle name="Normal 4" xfId="2"/>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7.xml"/><Relationship Id="rId18" Type="http://schemas.openxmlformats.org/officeDocument/2006/relationships/worksheet" Target="worksheets/sheet8.xml"/><Relationship Id="rId26" Type="http://schemas.openxmlformats.org/officeDocument/2006/relationships/chartsheet" Target="chartsheets/sheet16.xml"/><Relationship Id="rId3" Type="http://schemas.openxmlformats.org/officeDocument/2006/relationships/worksheet" Target="worksheets/sheet3.xml"/><Relationship Id="rId21" Type="http://schemas.openxmlformats.org/officeDocument/2006/relationships/worksheet" Target="worksheets/sheet9.xml"/><Relationship Id="rId7" Type="http://schemas.openxmlformats.org/officeDocument/2006/relationships/chartsheet" Target="chartsheets/sheet3.xml"/><Relationship Id="rId12" Type="http://schemas.openxmlformats.org/officeDocument/2006/relationships/worksheet" Target="worksheets/sheet6.xml"/><Relationship Id="rId17" Type="http://schemas.openxmlformats.org/officeDocument/2006/relationships/chartsheet" Target="chartsheets/sheet10.xml"/><Relationship Id="rId25" Type="http://schemas.openxmlformats.org/officeDocument/2006/relationships/chartsheet" Target="chartsheets/sheet15.xml"/><Relationship Id="rId2" Type="http://schemas.openxmlformats.org/officeDocument/2006/relationships/worksheet" Target="worksheets/sheet2.xml"/><Relationship Id="rId16" Type="http://schemas.openxmlformats.org/officeDocument/2006/relationships/chartsheet" Target="chartsheets/sheet9.xml"/><Relationship Id="rId20" Type="http://schemas.openxmlformats.org/officeDocument/2006/relationships/chartsheet" Target="chartsheets/sheet1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6.xml"/><Relationship Id="rId24"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7.xml"/><Relationship Id="rId23" Type="http://schemas.openxmlformats.org/officeDocument/2006/relationships/chartsheet" Target="chartsheets/sheet14.xml"/><Relationship Id="rId28" Type="http://schemas.openxmlformats.org/officeDocument/2006/relationships/theme" Target="theme/theme1.xml"/><Relationship Id="rId10" Type="http://schemas.openxmlformats.org/officeDocument/2006/relationships/chartsheet" Target="chartsheets/sheet5.xml"/><Relationship Id="rId19" Type="http://schemas.openxmlformats.org/officeDocument/2006/relationships/chartsheet" Target="chartsheets/sheet1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5.xml"/><Relationship Id="rId14" Type="http://schemas.openxmlformats.org/officeDocument/2006/relationships/chartsheet" Target="chartsheets/sheet8.xml"/><Relationship Id="rId22" Type="http://schemas.openxmlformats.org/officeDocument/2006/relationships/chartsheet" Target="chartsheets/sheet13.xml"/><Relationship Id="rId27" Type="http://schemas.openxmlformats.org/officeDocument/2006/relationships/worksheet" Target="worksheets/sheet11.xml"/><Relationship Id="rId30" Type="http://schemas.openxmlformats.org/officeDocument/2006/relationships/sharedStrings" Target="sharedStrings.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Total legal aid - base expenditure</a:t>
            </a:r>
          </a:p>
        </c:rich>
      </c:tx>
    </c:title>
    <c:plotArea>
      <c:layout/>
      <c:barChart>
        <c:barDir val="col"/>
        <c:grouping val="clustered"/>
        <c:ser>
          <c:idx val="0"/>
          <c:order val="0"/>
          <c:tx>
            <c:strRef>
              <c:f>'Total forecast'!$G$3</c:f>
              <c:strCache>
                <c:ptCount val="1"/>
                <c:pt idx="0">
                  <c:v>Actual</c:v>
                </c:pt>
              </c:strCache>
            </c:strRef>
          </c:tx>
          <c:spPr>
            <a:solidFill>
              <a:schemeClr val="tx2"/>
            </a:solidFill>
            <a:ln>
              <a:solidFill>
                <a:schemeClr val="tx2"/>
              </a:solidFill>
            </a:ln>
          </c:spPr>
          <c:cat>
            <c:strRef>
              <c:f>'Total forecast'!$F$5:$F$17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'Total forecast'!$G$5:$G$17</c:f>
              <c:numCache>
                <c:formatCode>"$"#,#0#,</c:formatCode>
                <c:ptCount val="13"/>
                <c:pt idx="0">
                  <c:v>136895730.18990001</c:v>
                </c:pt>
                <c:pt idx="1">
                  <c:v>161540308.35980001</c:v>
                </c:pt>
                <c:pt idx="2">
                  <c:v>154427865.15979999</c:v>
                </c:pt>
                <c:pt idx="3">
                  <c:v>150213098.3793</c:v>
                </c:pt>
                <c:pt idx="4">
                  <c:v>130428897.38020003</c:v>
                </c:pt>
                <c:pt idx="5">
                  <c:v>125140477.91979998</c:v>
                </c:pt>
                <c:pt idx="6">
                  <c:v>130508685.62989999</c:v>
                </c:pt>
                <c:pt idx="7">
                  <c:v>134966613.09999999</c:v>
                </c:pt>
              </c:numCache>
            </c:numRef>
          </c:val>
        </c:ser>
        <c:ser>
          <c:idx val="1"/>
          <c:order val="1"/>
          <c:tx>
            <c:strRef>
              <c:f>'Total forecast'!$H$3</c:f>
              <c:strCache>
                <c:ptCount val="1"/>
                <c:pt idx="0">
                  <c:v>Forecast</c:v>
                </c:pt>
              </c:strCache>
            </c:strRef>
          </c:tx>
          <c:spPr>
            <a:solidFill>
              <a:schemeClr val="accent1"/>
            </a:solidFill>
            <a:ln>
              <a:solidFill>
                <a:schemeClr val="accent1"/>
              </a:solidFill>
            </a:ln>
          </c:spPr>
          <c:cat>
            <c:strRef>
              <c:f>'Total forecast'!$F$5:$F$17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'Total forecast'!$H$5:$H$17</c:f>
              <c:numCache>
                <c:formatCode>General</c:formatCode>
                <c:ptCount val="13"/>
                <c:pt idx="8" formatCode="&quot;$&quot;#,#0#,">
                  <c:v>144635557.69358563</c:v>
                </c:pt>
                <c:pt idx="9" formatCode="&quot;$&quot;#,#0#,">
                  <c:v>151835732.21737361</c:v>
                </c:pt>
                <c:pt idx="10" formatCode="&quot;$&quot;#,#0#,">
                  <c:v>156789654.94914505</c:v>
                </c:pt>
                <c:pt idx="11" formatCode="&quot;$&quot;#,#0#,">
                  <c:v>159072902.33428603</c:v>
                </c:pt>
                <c:pt idx="12" formatCode="&quot;$&quot;#,#0#,">
                  <c:v>162371943.31439587</c:v>
                </c:pt>
              </c:numCache>
            </c:numRef>
          </c:val>
        </c:ser>
        <c:overlap val="100"/>
        <c:axId val="69449600"/>
        <c:axId val="74190848"/>
      </c:barChart>
      <c:catAx>
        <c:axId val="69449600"/>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4190848"/>
        <c:crosses val="autoZero"/>
        <c:auto val="1"/>
        <c:lblAlgn val="ctr"/>
        <c:lblOffset val="100"/>
      </c:catAx>
      <c:valAx>
        <c:axId val="74190848"/>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69449600"/>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Civil!$C$3</c:f>
              <c:strCache>
                <c:ptCount val="1"/>
                <c:pt idx="0">
                  <c:v>Actual</c:v>
                </c:pt>
              </c:strCache>
            </c:strRef>
          </c:tx>
          <c:spPr>
            <a:ln w="38100">
              <a:solidFill>
                <a:schemeClr val="tx2"/>
              </a:solidFill>
            </a:ln>
          </c:spPr>
          <c:marker>
            <c:symbol val="none"/>
          </c:marker>
          <c:cat>
            <c:strRef>
              <c:f>Civil!$B$4:$B$59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Civil!$C$4:$C$59</c:f>
              <c:numCache>
                <c:formatCode>"$"#,#0#,</c:formatCode>
                <c:ptCount val="56"/>
                <c:pt idx="0">
                  <c:v>1944906.7500000002</c:v>
                </c:pt>
                <c:pt idx="1">
                  <c:v>2004785.8199999998</c:v>
                </c:pt>
                <c:pt idx="2">
                  <c:v>967048.57</c:v>
                </c:pt>
                <c:pt idx="3">
                  <c:v>1858188.03</c:v>
                </c:pt>
                <c:pt idx="4">
                  <c:v>1637767.32</c:v>
                </c:pt>
                <c:pt idx="5">
                  <c:v>1642646.34</c:v>
                </c:pt>
                <c:pt idx="6">
                  <c:v>1381905.69</c:v>
                </c:pt>
                <c:pt idx="7">
                  <c:v>1948681.94</c:v>
                </c:pt>
                <c:pt idx="8">
                  <c:v>1589610.8900000001</c:v>
                </c:pt>
                <c:pt idx="9">
                  <c:v>2181152.4499999997</c:v>
                </c:pt>
                <c:pt idx="10">
                  <c:v>1633224.7400000002</c:v>
                </c:pt>
                <c:pt idx="11">
                  <c:v>2259912.14</c:v>
                </c:pt>
                <c:pt idx="12">
                  <c:v>1838175.85</c:v>
                </c:pt>
                <c:pt idx="13">
                  <c:v>1787585.9700000002</c:v>
                </c:pt>
                <c:pt idx="14">
                  <c:v>1594913.1800000002</c:v>
                </c:pt>
                <c:pt idx="15">
                  <c:v>1773929.38</c:v>
                </c:pt>
                <c:pt idx="16">
                  <c:v>1758632.7299999997</c:v>
                </c:pt>
                <c:pt idx="17">
                  <c:v>1859654.2999999998</c:v>
                </c:pt>
                <c:pt idx="18">
                  <c:v>1200175.77</c:v>
                </c:pt>
                <c:pt idx="19">
                  <c:v>1348758.02</c:v>
                </c:pt>
                <c:pt idx="20">
                  <c:v>1590894.08</c:v>
                </c:pt>
                <c:pt idx="21">
                  <c:v>1783130.47</c:v>
                </c:pt>
                <c:pt idx="22">
                  <c:v>1276619.9500000002</c:v>
                </c:pt>
                <c:pt idx="23">
                  <c:v>1518339.4699999997</c:v>
                </c:pt>
                <c:pt idx="24">
                  <c:v>1841153.7599999998</c:v>
                </c:pt>
                <c:pt idx="25">
                  <c:v>1710821.3800000001</c:v>
                </c:pt>
                <c:pt idx="26">
                  <c:v>1160956.26</c:v>
                </c:pt>
                <c:pt idx="27">
                  <c:v>1643393.5899999999</c:v>
                </c:pt>
                <c:pt idx="28">
                  <c:v>1308943.28</c:v>
                </c:pt>
                <c:pt idx="29">
                  <c:v>1650188.92</c:v>
                </c:pt>
                <c:pt idx="30">
                  <c:v>1063475.27</c:v>
                </c:pt>
                <c:pt idx="31">
                  <c:v>1381765.54</c:v>
                </c:pt>
                <c:pt idx="32">
                  <c:v>1727738.6500000004</c:v>
                </c:pt>
                <c:pt idx="33">
                  <c:v>1614140.3599999999</c:v>
                </c:pt>
                <c:pt idx="34">
                  <c:v>1118788.49</c:v>
                </c:pt>
                <c:pt idx="35">
                  <c:v>1726315.6600000001</c:v>
                </c:pt>
                <c:pt idx="36">
                  <c:v>1594082.58</c:v>
                </c:pt>
                <c:pt idx="37">
                  <c:v>1772510.37</c:v>
                </c:pt>
                <c:pt idx="38">
                  <c:v>1078737.8900000001</c:v>
                </c:pt>
              </c:numCache>
            </c:numRef>
          </c:val>
        </c:ser>
        <c:ser>
          <c:idx val="1"/>
          <c:order val="1"/>
          <c:tx>
            <c:strRef>
              <c:f>Civil!$D$3</c:f>
              <c:strCache>
                <c:ptCount val="1"/>
                <c:pt idx="0">
                  <c:v>Forecast</c:v>
                </c:pt>
              </c:strCache>
            </c:strRef>
          </c:tx>
          <c:spPr>
            <a:ln w="31750">
              <a:solidFill>
                <a:schemeClr val="accent1"/>
              </a:solidFill>
            </a:ln>
          </c:spPr>
          <c:marker>
            <c:symbol val="none"/>
          </c:marker>
          <c:cat>
            <c:strRef>
              <c:f>Civil!$B$4:$B$59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Civil!$D$4:$D$59</c:f>
              <c:numCache>
                <c:formatCode>General</c:formatCode>
                <c:ptCount val="56"/>
                <c:pt idx="36" formatCode="&quot;$&quot;#,#0#,">
                  <c:v>1518253.8763922355</c:v>
                </c:pt>
                <c:pt idx="37" formatCode="&quot;$&quot;#,#0#,">
                  <c:v>1370531.0015446192</c:v>
                </c:pt>
                <c:pt idx="38" formatCode="&quot;$&quot;#,#0#,">
                  <c:v>1231195.6293165793</c:v>
                </c:pt>
                <c:pt idx="39" formatCode="&quot;$&quot;#,#0#,">
                  <c:v>1444882.7840790518</c:v>
                </c:pt>
                <c:pt idx="40" formatCode="&quot;$&quot;#,#0#,">
                  <c:v>1715936.5545370607</c:v>
                </c:pt>
                <c:pt idx="41" formatCode="&quot;$&quot;#,#0#,">
                  <c:v>1391348.310877458</c:v>
                </c:pt>
                <c:pt idx="42" formatCode="&quot;$&quot;#,#0#,">
                  <c:v>1235237.9288265868</c:v>
                </c:pt>
                <c:pt idx="43" formatCode="&quot;$&quot;#,#0#,">
                  <c:v>1485276.179336715</c:v>
                </c:pt>
                <c:pt idx="44" formatCode="&quot;$&quot;#,#0#,">
                  <c:v>1708856.9409595011</c:v>
                </c:pt>
                <c:pt idx="45" formatCode="&quot;$&quot;#,#0#,">
                  <c:v>1487404.7553505613</c:v>
                </c:pt>
                <c:pt idx="46" formatCode="&quot;$&quot;#,#0#,">
                  <c:v>1309270.8916265108</c:v>
                </c:pt>
                <c:pt idx="47" formatCode="&quot;$&quot;#,#0#,">
                  <c:v>1546840.0175726153</c:v>
                </c:pt>
                <c:pt idx="48" formatCode="&quot;$&quot;#,#0#,">
                  <c:v>1770990.9568137091</c:v>
                </c:pt>
                <c:pt idx="49" formatCode="&quot;$&quot;#,#0#,">
                  <c:v>1442195.8101489507</c:v>
                </c:pt>
                <c:pt idx="50" formatCode="&quot;$&quot;#,#0#,">
                  <c:v>1261841.8110931562</c:v>
                </c:pt>
                <c:pt idx="51" formatCode="&quot;$&quot;#,#0#,">
                  <c:v>1494312.8109923194</c:v>
                </c:pt>
                <c:pt idx="52" formatCode="&quot;$&quot;#,#0#,">
                  <c:v>1720551.3101623929</c:v>
                </c:pt>
                <c:pt idx="53" formatCode="&quot;$&quot;#,#0#,">
                  <c:v>1451678.9182548004</c:v>
                </c:pt>
                <c:pt idx="54" formatCode="&quot;$&quot;#,#0#,">
                  <c:v>1283138.4306747688</c:v>
                </c:pt>
                <c:pt idx="55" formatCode="&quot;$&quot;#,#0#,">
                  <c:v>1529153.3854040718</c:v>
                </c:pt>
              </c:numCache>
            </c:numRef>
          </c:val>
        </c:ser>
        <c:marker val="1"/>
        <c:axId val="69735552"/>
        <c:axId val="69737088"/>
      </c:lineChart>
      <c:catAx>
        <c:axId val="69735552"/>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69737088"/>
        <c:crosses val="autoZero"/>
        <c:auto val="1"/>
        <c:lblAlgn val="ctr"/>
        <c:lblOffset val="100"/>
      </c:catAx>
      <c:valAx>
        <c:axId val="69737088"/>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69735552"/>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Expenditure  - Waitangi Tribunal</a:t>
            </a:r>
          </a:p>
        </c:rich>
      </c:tx>
    </c:title>
    <c:plotArea>
      <c:layout/>
      <c:barChart>
        <c:barDir val="col"/>
        <c:grouping val="clustered"/>
        <c:ser>
          <c:idx val="0"/>
          <c:order val="0"/>
          <c:tx>
            <c:strRef>
              <c:f>Waitangi!$G$3</c:f>
              <c:strCache>
                <c:ptCount val="1"/>
                <c:pt idx="0">
                  <c:v>Actual</c:v>
                </c:pt>
              </c:strCache>
            </c:strRef>
          </c:tx>
          <c:spPr>
            <a:solidFill>
              <a:schemeClr val="tx2"/>
            </a:solidFill>
            <a:ln>
              <a:solidFill>
                <a:schemeClr val="tx2"/>
              </a:solidFill>
            </a:ln>
          </c:spPr>
          <c:cat>
            <c:strRef>
              <c:f>Waitangi!$F$5:$F$17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Waitangi!$G$5:$G$17</c:f>
              <c:numCache>
                <c:formatCode>"$"#,#0#,</c:formatCode>
                <c:ptCount val="13"/>
                <c:pt idx="0">
                  <c:v>14182640.75</c:v>
                </c:pt>
                <c:pt idx="1">
                  <c:v>16400550.35</c:v>
                </c:pt>
                <c:pt idx="2">
                  <c:v>16358662.249899998</c:v>
                </c:pt>
                <c:pt idx="3">
                  <c:v>12642288.629899999</c:v>
                </c:pt>
                <c:pt idx="4">
                  <c:v>9161990.3499739133</c:v>
                </c:pt>
                <c:pt idx="5">
                  <c:v>12503121.939999999</c:v>
                </c:pt>
                <c:pt idx="6">
                  <c:v>13879008.75</c:v>
                </c:pt>
                <c:pt idx="7">
                  <c:v>13663533.579999998</c:v>
                </c:pt>
              </c:numCache>
            </c:numRef>
          </c:val>
        </c:ser>
        <c:ser>
          <c:idx val="1"/>
          <c:order val="1"/>
          <c:tx>
            <c:strRef>
              <c:f>Waitangi!$H$3</c:f>
              <c:strCache>
                <c:ptCount val="1"/>
                <c:pt idx="0">
                  <c:v>Forecast</c:v>
                </c:pt>
              </c:strCache>
            </c:strRef>
          </c:tx>
          <c:spPr>
            <a:solidFill>
              <a:srgbClr val="4F81BD"/>
            </a:solidFill>
            <a:ln>
              <a:solidFill>
                <a:srgbClr val="4F81BD"/>
              </a:solidFill>
            </a:ln>
          </c:spPr>
          <c:cat>
            <c:strRef>
              <c:f>Waitangi!$F$5:$F$17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Waitangi!$H$5:$H$17</c:f>
              <c:numCache>
                <c:formatCode>General</c:formatCode>
                <c:ptCount val="13"/>
                <c:pt idx="8" formatCode="&quot;$&quot;#,#0#,">
                  <c:v>13699158.695414118</c:v>
                </c:pt>
                <c:pt idx="9" formatCode="&quot;$&quot;#,#0#,">
                  <c:v>13562530.837178249</c:v>
                </c:pt>
                <c:pt idx="10" formatCode="&quot;$&quot;#,#0#,">
                  <c:v>13562530.837178249</c:v>
                </c:pt>
                <c:pt idx="11" formatCode="&quot;$&quot;#,#0#,">
                  <c:v>12352084.280089041</c:v>
                </c:pt>
                <c:pt idx="12" formatCode="&quot;$&quot;#,#0#,">
                  <c:v>12430453.013915624</c:v>
                </c:pt>
              </c:numCache>
            </c:numRef>
          </c:val>
        </c:ser>
        <c:overlap val="100"/>
        <c:axId val="73354624"/>
        <c:axId val="73360512"/>
      </c:barChart>
      <c:catAx>
        <c:axId val="73354624"/>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360512"/>
        <c:crosses val="autoZero"/>
        <c:auto val="1"/>
        <c:lblAlgn val="ctr"/>
        <c:lblOffset val="100"/>
      </c:catAx>
      <c:valAx>
        <c:axId val="73360512"/>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354624"/>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Waitangi!$C$3</c:f>
              <c:strCache>
                <c:ptCount val="1"/>
                <c:pt idx="0">
                  <c:v>Actual</c:v>
                </c:pt>
              </c:strCache>
            </c:strRef>
          </c:tx>
          <c:spPr>
            <a:ln w="38100">
              <a:solidFill>
                <a:schemeClr val="tx2"/>
              </a:solidFill>
            </a:ln>
          </c:spPr>
          <c:marker>
            <c:symbol val="none"/>
          </c:marker>
          <c:cat>
            <c:strRef>
              <c:f>Waitangi!$B$4:$B$59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Waitangi!$C$4:$C$59</c:f>
              <c:numCache>
                <c:formatCode>"$"#,#0#,</c:formatCode>
                <c:ptCount val="56"/>
                <c:pt idx="0">
                  <c:v>858038.9</c:v>
                </c:pt>
                <c:pt idx="1">
                  <c:v>5045000.1900000004</c:v>
                </c:pt>
                <c:pt idx="2">
                  <c:v>2362289.7599999998</c:v>
                </c:pt>
                <c:pt idx="3">
                  <c:v>2696994.1100000003</c:v>
                </c:pt>
                <c:pt idx="4">
                  <c:v>1018379.33</c:v>
                </c:pt>
                <c:pt idx="5">
                  <c:v>3341183.34</c:v>
                </c:pt>
                <c:pt idx="6">
                  <c:v>2423321.54</c:v>
                </c:pt>
                <c:pt idx="7">
                  <c:v>7399756.54</c:v>
                </c:pt>
                <c:pt idx="8">
                  <c:v>3876785.2800000003</c:v>
                </c:pt>
                <c:pt idx="9">
                  <c:v>5174458.54</c:v>
                </c:pt>
                <c:pt idx="10">
                  <c:v>3413607.7199999997</c:v>
                </c:pt>
                <c:pt idx="11">
                  <c:v>3935698.81</c:v>
                </c:pt>
                <c:pt idx="12">
                  <c:v>4668514.3899000008</c:v>
                </c:pt>
                <c:pt idx="13">
                  <c:v>3771378.1900000004</c:v>
                </c:pt>
                <c:pt idx="14">
                  <c:v>4548380.88</c:v>
                </c:pt>
                <c:pt idx="15">
                  <c:v>3370388.79</c:v>
                </c:pt>
                <c:pt idx="16">
                  <c:v>3945028.9899999998</c:v>
                </c:pt>
                <c:pt idx="17">
                  <c:v>2542602.0200000005</c:v>
                </c:pt>
                <c:pt idx="18">
                  <c:v>2435490.1800000002</c:v>
                </c:pt>
                <c:pt idx="19">
                  <c:v>3719167.4398999996</c:v>
                </c:pt>
                <c:pt idx="20">
                  <c:v>2908661.29</c:v>
                </c:pt>
                <c:pt idx="21">
                  <c:v>3835900.38</c:v>
                </c:pt>
                <c:pt idx="22">
                  <c:v>2151467.0999999996</c:v>
                </c:pt>
                <c:pt idx="23">
                  <c:v>265961.57997391466</c:v>
                </c:pt>
                <c:pt idx="24">
                  <c:v>2498094.3200000003</c:v>
                </c:pt>
                <c:pt idx="25">
                  <c:v>3661305.7800000003</c:v>
                </c:pt>
                <c:pt idx="26">
                  <c:v>2983471.76</c:v>
                </c:pt>
                <c:pt idx="27">
                  <c:v>3360250.0799999996</c:v>
                </c:pt>
                <c:pt idx="28">
                  <c:v>3549431.95</c:v>
                </c:pt>
                <c:pt idx="29">
                  <c:v>4237782.7300000004</c:v>
                </c:pt>
                <c:pt idx="30">
                  <c:v>2888964.1799999997</c:v>
                </c:pt>
                <c:pt idx="31">
                  <c:v>3202829.8899999997</c:v>
                </c:pt>
                <c:pt idx="32">
                  <c:v>3128749.86</c:v>
                </c:pt>
                <c:pt idx="33">
                  <c:v>3202773.4000000004</c:v>
                </c:pt>
                <c:pt idx="34">
                  <c:v>3136219.21</c:v>
                </c:pt>
                <c:pt idx="35">
                  <c:v>4195791.1100000003</c:v>
                </c:pt>
                <c:pt idx="36">
                  <c:v>3799152.65</c:v>
                </c:pt>
                <c:pt idx="37">
                  <c:v>3946142</c:v>
                </c:pt>
                <c:pt idx="38">
                  <c:v>3428983.17</c:v>
                </c:pt>
              </c:numCache>
            </c:numRef>
          </c:val>
        </c:ser>
        <c:ser>
          <c:idx val="1"/>
          <c:order val="1"/>
          <c:tx>
            <c:strRef>
              <c:f>Waitangi!$D$3</c:f>
              <c:strCache>
                <c:ptCount val="1"/>
                <c:pt idx="0">
                  <c:v>Forecast</c:v>
                </c:pt>
              </c:strCache>
            </c:strRef>
          </c:tx>
          <c:spPr>
            <a:ln w="31750">
              <a:solidFill>
                <a:schemeClr val="accent1"/>
              </a:solidFill>
            </a:ln>
          </c:spPr>
          <c:marker>
            <c:symbol val="none"/>
          </c:marker>
          <c:cat>
            <c:strRef>
              <c:f>Waitangi!$B$4:$B$59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Waitangi!$D$4:$D$59</c:f>
              <c:numCache>
                <c:formatCode>General</c:formatCode>
                <c:ptCount val="56"/>
                <c:pt idx="36" formatCode="&quot;$&quot;#,#0#,">
                  <c:v>3477964.625576348</c:v>
                </c:pt>
                <c:pt idx="37" formatCode="&quot;$&quot;#,#0#,">
                  <c:v>3713809.2710843435</c:v>
                </c:pt>
                <c:pt idx="38" formatCode="&quot;$&quot;#,#0#,">
                  <c:v>2851811.1894289469</c:v>
                </c:pt>
                <c:pt idx="39" formatCode="&quot;$&quot;#,#0#,">
                  <c:v>3655573.6093244813</c:v>
                </c:pt>
                <c:pt idx="40" formatCode="&quot;$&quot;#,#0#,">
                  <c:v>3347147.0441763056</c:v>
                </c:pt>
                <c:pt idx="41" formatCode="&quot;$&quot;#,#0#,">
                  <c:v>3527315.6432835995</c:v>
                </c:pt>
                <c:pt idx="42" formatCode="&quot;$&quot;#,#0#,">
                  <c:v>3063336.5221672356</c:v>
                </c:pt>
                <c:pt idx="43" formatCode="&quot;$&quot;#,#0#,">
                  <c:v>3624731.6275511091</c:v>
                </c:pt>
                <c:pt idx="44" formatCode="&quot;$&quot;#,#0#,">
                  <c:v>3347147.0441763056</c:v>
                </c:pt>
                <c:pt idx="45" formatCode="&quot;$&quot;#,#0#,">
                  <c:v>3527315.6432835995</c:v>
                </c:pt>
                <c:pt idx="46" formatCode="&quot;$&quot;#,#0#,">
                  <c:v>3063336.5221672356</c:v>
                </c:pt>
                <c:pt idx="47" formatCode="&quot;$&quot;#,#0#,">
                  <c:v>3624731.6275511091</c:v>
                </c:pt>
                <c:pt idx="48" formatCode="&quot;$&quot;#,#0#,">
                  <c:v>2973453.5881219003</c:v>
                </c:pt>
                <c:pt idx="49" formatCode="&quot;$&quot;#,#0#,">
                  <c:v>3230809.1454224573</c:v>
                </c:pt>
                <c:pt idx="50" formatCode="&quot;$&quot;#,#0#,">
                  <c:v>2652882.8471151325</c:v>
                </c:pt>
                <c:pt idx="51" formatCode="&quot;$&quot;#,#0#,">
                  <c:v>3494938.6994295507</c:v>
                </c:pt>
                <c:pt idx="52" formatCode="&quot;$&quot;#,#0#,">
                  <c:v>2973092.9458781825</c:v>
                </c:pt>
                <c:pt idx="53" formatCode="&quot;$&quot;#,#0#,">
                  <c:v>3252581.471623545</c:v>
                </c:pt>
                <c:pt idx="54" formatCode="&quot;$&quot;#,#0#,">
                  <c:v>2670948.1459237607</c:v>
                </c:pt>
                <c:pt idx="55" formatCode="&quot;$&quot;#,#0#,">
                  <c:v>3533830.4504901348</c:v>
                </c:pt>
              </c:numCache>
            </c:numRef>
          </c:val>
        </c:ser>
        <c:marker val="1"/>
        <c:axId val="73431296"/>
        <c:axId val="73437184"/>
      </c:lineChart>
      <c:catAx>
        <c:axId val="73431296"/>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73437184"/>
        <c:crosses val="autoZero"/>
        <c:auto val="1"/>
        <c:lblAlgn val="ctr"/>
        <c:lblOffset val="100"/>
      </c:catAx>
      <c:valAx>
        <c:axId val="73437184"/>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431296"/>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Expenditure  - Duty Lawyer Scheme</a:t>
            </a:r>
          </a:p>
        </c:rich>
      </c:tx>
    </c:title>
    <c:plotArea>
      <c:layout/>
      <c:barChart>
        <c:barDir val="col"/>
        <c:grouping val="clustered"/>
        <c:ser>
          <c:idx val="2"/>
          <c:order val="0"/>
          <c:tx>
            <c:strRef>
              <c:f>'Duty Lawyer'!$G$3</c:f>
              <c:strCache>
                <c:ptCount val="1"/>
                <c:pt idx="0">
                  <c:v>Actual</c:v>
                </c:pt>
              </c:strCache>
            </c:strRef>
          </c:tx>
          <c:spPr>
            <a:solidFill>
              <a:schemeClr val="tx2"/>
            </a:solidFill>
            <a:ln>
              <a:solidFill>
                <a:srgbClr val="4F81BD"/>
              </a:solidFill>
            </a:ln>
          </c:spPr>
          <c:cat>
            <c:strRef>
              <c:f>'Duty Lawyer'!$F$5:$F$17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'Duty Lawyer'!$G$5:$G$17</c:f>
              <c:numCache>
                <c:formatCode>"$"#,#0#,</c:formatCode>
                <c:ptCount val="13"/>
                <c:pt idx="0">
                  <c:v>10458468.57</c:v>
                </c:pt>
                <c:pt idx="1">
                  <c:v>10555135.790000001</c:v>
                </c:pt>
                <c:pt idx="2">
                  <c:v>10348747.309900001</c:v>
                </c:pt>
                <c:pt idx="3">
                  <c:v>9858389.6496000011</c:v>
                </c:pt>
                <c:pt idx="4">
                  <c:v>9511011.8299000002</c:v>
                </c:pt>
                <c:pt idx="5">
                  <c:v>9190441.25</c:v>
                </c:pt>
                <c:pt idx="6">
                  <c:v>9728653.0799000002</c:v>
                </c:pt>
                <c:pt idx="7">
                  <c:v>10579743.41</c:v>
                </c:pt>
              </c:numCache>
            </c:numRef>
          </c:val>
        </c:ser>
        <c:ser>
          <c:idx val="3"/>
          <c:order val="1"/>
          <c:tx>
            <c:strRef>
              <c:f>'Duty Lawyer'!$H$3</c:f>
              <c:strCache>
                <c:ptCount val="1"/>
                <c:pt idx="0">
                  <c:v>Forecast</c:v>
                </c:pt>
              </c:strCache>
            </c:strRef>
          </c:tx>
          <c:spPr>
            <a:solidFill>
              <a:schemeClr val="accent1"/>
            </a:solidFill>
            <a:ln>
              <a:solidFill>
                <a:schemeClr val="accent1"/>
              </a:solidFill>
            </a:ln>
          </c:spPr>
          <c:cat>
            <c:strRef>
              <c:f>'Duty Lawyer'!$F$5:$F$17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'Duty Lawyer'!$H$5:$H$17</c:f>
              <c:numCache>
                <c:formatCode>General</c:formatCode>
                <c:ptCount val="13"/>
                <c:pt idx="8" formatCode="&quot;$&quot;#,#0#,">
                  <c:v>10965849.167023689</c:v>
                </c:pt>
                <c:pt idx="9" formatCode="&quot;$&quot;#,#0#,">
                  <c:v>11344643.237572353</c:v>
                </c:pt>
                <c:pt idx="10" formatCode="&quot;$&quot;#,#0#,">
                  <c:v>11556546.829356806</c:v>
                </c:pt>
                <c:pt idx="11" formatCode="&quot;$&quot;#,#0#,">
                  <c:v>11766753.695021097</c:v>
                </c:pt>
                <c:pt idx="12" formatCode="&quot;$&quot;#,#0#,">
                  <c:v>11860656.701333571</c:v>
                </c:pt>
              </c:numCache>
            </c:numRef>
          </c:val>
        </c:ser>
        <c:overlap val="100"/>
        <c:axId val="73491200"/>
        <c:axId val="73492736"/>
      </c:barChart>
      <c:catAx>
        <c:axId val="73491200"/>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492736"/>
        <c:crosses val="autoZero"/>
        <c:auto val="1"/>
        <c:lblAlgn val="ctr"/>
        <c:lblOffset val="100"/>
      </c:catAx>
      <c:valAx>
        <c:axId val="73492736"/>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491200"/>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'Duty Lawyer'!$C$3</c:f>
              <c:strCache>
                <c:ptCount val="1"/>
                <c:pt idx="0">
                  <c:v>Actual</c:v>
                </c:pt>
              </c:strCache>
            </c:strRef>
          </c:tx>
          <c:spPr>
            <a:ln w="38100">
              <a:solidFill>
                <a:schemeClr val="tx2"/>
              </a:solidFill>
            </a:ln>
          </c:spPr>
          <c:marker>
            <c:symbol val="none"/>
          </c:marker>
          <c:cat>
            <c:strRef>
              <c:f>'Duty Lawyer'!$B$4:$B$59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'Duty Lawyer'!$C$4:$C$59</c:f>
              <c:numCache>
                <c:formatCode>"$"#,#0#,</c:formatCode>
                <c:ptCount val="56"/>
                <c:pt idx="0">
                  <c:v>2137034.5098999999</c:v>
                </c:pt>
                <c:pt idx="1">
                  <c:v>2016922.7999999998</c:v>
                </c:pt>
                <c:pt idx="2">
                  <c:v>2080580.0499</c:v>
                </c:pt>
                <c:pt idx="3">
                  <c:v>2229311.7799999998</c:v>
                </c:pt>
                <c:pt idx="4">
                  <c:v>2474728.87</c:v>
                </c:pt>
                <c:pt idx="5">
                  <c:v>2514041.13</c:v>
                </c:pt>
                <c:pt idx="6">
                  <c:v>2715838.55</c:v>
                </c:pt>
                <c:pt idx="7">
                  <c:v>2753860.02</c:v>
                </c:pt>
                <c:pt idx="8">
                  <c:v>2796274.42</c:v>
                </c:pt>
                <c:pt idx="9">
                  <c:v>2506436.2400000002</c:v>
                </c:pt>
                <c:pt idx="10">
                  <c:v>2614670.4</c:v>
                </c:pt>
                <c:pt idx="11">
                  <c:v>2637754.73</c:v>
                </c:pt>
                <c:pt idx="12">
                  <c:v>2542807.31</c:v>
                </c:pt>
                <c:pt idx="13">
                  <c:v>2622554.17</c:v>
                </c:pt>
                <c:pt idx="14">
                  <c:v>2570666.66</c:v>
                </c:pt>
                <c:pt idx="15">
                  <c:v>2612719.1699000001</c:v>
                </c:pt>
                <c:pt idx="16">
                  <c:v>2641408.6997000002</c:v>
                </c:pt>
                <c:pt idx="17">
                  <c:v>2490017.62</c:v>
                </c:pt>
                <c:pt idx="18">
                  <c:v>2255224.29</c:v>
                </c:pt>
                <c:pt idx="19">
                  <c:v>2471739.0399000002</c:v>
                </c:pt>
                <c:pt idx="20">
                  <c:v>2374797.08</c:v>
                </c:pt>
                <c:pt idx="21">
                  <c:v>2407038.9999000002</c:v>
                </c:pt>
                <c:pt idx="22">
                  <c:v>2279577.65</c:v>
                </c:pt>
                <c:pt idx="23">
                  <c:v>2449598.1</c:v>
                </c:pt>
                <c:pt idx="24">
                  <c:v>2281556.5499999998</c:v>
                </c:pt>
                <c:pt idx="25">
                  <c:v>2353502.0499999998</c:v>
                </c:pt>
                <c:pt idx="26">
                  <c:v>2111920.3400000003</c:v>
                </c:pt>
                <c:pt idx="27">
                  <c:v>2443462.31</c:v>
                </c:pt>
                <c:pt idx="28">
                  <c:v>2362706.06</c:v>
                </c:pt>
                <c:pt idx="29">
                  <c:v>2451843.94</c:v>
                </c:pt>
                <c:pt idx="30">
                  <c:v>2311859.2899000002</c:v>
                </c:pt>
                <c:pt idx="31">
                  <c:v>2602243.79</c:v>
                </c:pt>
                <c:pt idx="32">
                  <c:v>2537048</c:v>
                </c:pt>
                <c:pt idx="33">
                  <c:v>2738718.58</c:v>
                </c:pt>
                <c:pt idx="34">
                  <c:v>2488621.64</c:v>
                </c:pt>
                <c:pt idx="35">
                  <c:v>2815355.19</c:v>
                </c:pt>
                <c:pt idx="36">
                  <c:v>2729683.25</c:v>
                </c:pt>
                <c:pt idx="37">
                  <c:v>2793087.88</c:v>
                </c:pt>
                <c:pt idx="38">
                  <c:v>2341083.0699999998</c:v>
                </c:pt>
              </c:numCache>
            </c:numRef>
          </c:val>
        </c:ser>
        <c:ser>
          <c:idx val="1"/>
          <c:order val="1"/>
          <c:tx>
            <c:strRef>
              <c:f>'Duty Lawyer'!$D$3</c:f>
              <c:strCache>
                <c:ptCount val="1"/>
                <c:pt idx="0">
                  <c:v>Forecast</c:v>
                </c:pt>
              </c:strCache>
            </c:strRef>
          </c:tx>
          <c:spPr>
            <a:ln w="31750">
              <a:solidFill>
                <a:schemeClr val="accent1"/>
              </a:solidFill>
            </a:ln>
          </c:spPr>
          <c:marker>
            <c:symbol val="none"/>
          </c:marker>
          <c:cat>
            <c:strRef>
              <c:f>'Duty Lawyer'!$B$4:$B$59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'Duty Lawyer'!$D$4:$D$59</c:f>
              <c:numCache>
                <c:formatCode>General</c:formatCode>
                <c:ptCount val="56"/>
                <c:pt idx="36" formatCode="&quot;$&quot;#,#0#,">
                  <c:v>2692365.547902727</c:v>
                </c:pt>
                <c:pt idx="37" formatCode="&quot;$&quot;#,#0#,">
                  <c:v>2790986.5812346619</c:v>
                </c:pt>
                <c:pt idx="38" formatCode="&quot;$&quot;#,#0#,">
                  <c:v>2580557.6448215041</c:v>
                </c:pt>
                <c:pt idx="39" formatCode="&quot;$&quot;#,#0#,">
                  <c:v>2901939.3930647955</c:v>
                </c:pt>
                <c:pt idx="40" formatCode="&quot;$&quot;#,#0#,">
                  <c:v>2730915.3940095347</c:v>
                </c:pt>
                <c:pt idx="41" formatCode="&quot;$&quot;#,#0#,">
                  <c:v>2911588.5601349901</c:v>
                </c:pt>
                <c:pt idx="42" formatCode="&quot;$&quot;#,#0#,">
                  <c:v>2692520.2063582018</c:v>
                </c:pt>
                <c:pt idx="43" formatCode="&quot;$&quot;#,#0#,">
                  <c:v>3009619.0770696267</c:v>
                </c:pt>
                <c:pt idx="44" formatCode="&quot;$&quot;#,#0#,">
                  <c:v>2780484.7902154108</c:v>
                </c:pt>
                <c:pt idx="45" formatCode="&quot;$&quot;#,#0#,">
                  <c:v>2965574.9641686147</c:v>
                </c:pt>
                <c:pt idx="46" formatCode="&quot;$&quot;#,#0#,">
                  <c:v>2743765.410795501</c:v>
                </c:pt>
                <c:pt idx="47" formatCode="&quot;$&quot;#,#0#,">
                  <c:v>3066721.6641772799</c:v>
                </c:pt>
                <c:pt idx="48" formatCode="&quot;$&quot;#,#0#,">
                  <c:v>2835361.0316657107</c:v>
                </c:pt>
                <c:pt idx="49" formatCode="&quot;$&quot;#,#0#,">
                  <c:v>3015300.4541924931</c:v>
                </c:pt>
                <c:pt idx="50" formatCode="&quot;$&quot;#,#0#,">
                  <c:v>2799049.8302631606</c:v>
                </c:pt>
                <c:pt idx="51" formatCode="&quot;$&quot;#,#0#,">
                  <c:v>3117042.3788997326</c:v>
                </c:pt>
                <c:pt idx="52" formatCode="&quot;$&quot;#,#0#,">
                  <c:v>2857454.3337151264</c:v>
                </c:pt>
                <c:pt idx="53" formatCode="&quot;$&quot;#,#0#,">
                  <c:v>3041482.354533527</c:v>
                </c:pt>
                <c:pt idx="54" formatCode="&quot;$&quot;#,#0#,">
                  <c:v>2820036.4041919699</c:v>
                </c:pt>
                <c:pt idx="55" formatCode="&quot;$&quot;#,#0#,">
                  <c:v>3141683.6088929484</c:v>
                </c:pt>
              </c:numCache>
            </c:numRef>
          </c:val>
        </c:ser>
        <c:marker val="1"/>
        <c:axId val="73506176"/>
        <c:axId val="73512064"/>
      </c:lineChart>
      <c:catAx>
        <c:axId val="73506176"/>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73512064"/>
        <c:crosses val="autoZero"/>
        <c:auto val="1"/>
        <c:lblAlgn val="ctr"/>
        <c:lblOffset val="100"/>
      </c:catAx>
      <c:valAx>
        <c:axId val="73512064"/>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506176"/>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Expenditure  - Police Detention Legal Assistance Scheme</a:t>
            </a:r>
          </a:p>
        </c:rich>
      </c:tx>
    </c:title>
    <c:plotArea>
      <c:layout/>
      <c:barChart>
        <c:barDir val="col"/>
        <c:grouping val="clustered"/>
        <c:ser>
          <c:idx val="0"/>
          <c:order val="0"/>
          <c:tx>
            <c:strRef>
              <c:f>PDLA!$G$3</c:f>
              <c:strCache>
                <c:ptCount val="1"/>
                <c:pt idx="0">
                  <c:v>Actual</c:v>
                </c:pt>
              </c:strCache>
            </c:strRef>
          </c:tx>
          <c:spPr>
            <a:solidFill>
              <a:schemeClr val="tx2"/>
            </a:solidFill>
            <a:ln>
              <a:solidFill>
                <a:schemeClr val="tx2"/>
              </a:solidFill>
            </a:ln>
          </c:spPr>
          <c:cat>
            <c:strRef>
              <c:f>PDLA!$F$5:$F$17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PDLA!$G$5:$G$17</c:f>
              <c:numCache>
                <c:formatCode>"$"#,#0#,</c:formatCode>
                <c:ptCount val="13"/>
                <c:pt idx="0">
                  <c:v>539089.1899</c:v>
                </c:pt>
                <c:pt idx="1">
                  <c:v>548202.33979999996</c:v>
                </c:pt>
                <c:pt idx="2">
                  <c:v>547839.59000000008</c:v>
                </c:pt>
                <c:pt idx="3">
                  <c:v>472376.24979999999</c:v>
                </c:pt>
                <c:pt idx="4">
                  <c:v>422067.61</c:v>
                </c:pt>
                <c:pt idx="5">
                  <c:v>401054.97979999997</c:v>
                </c:pt>
                <c:pt idx="6">
                  <c:v>396363.28</c:v>
                </c:pt>
                <c:pt idx="7">
                  <c:v>374839.41000000003</c:v>
                </c:pt>
              </c:numCache>
            </c:numRef>
          </c:val>
        </c:ser>
        <c:ser>
          <c:idx val="1"/>
          <c:order val="1"/>
          <c:tx>
            <c:strRef>
              <c:f>PDLA!$H$3</c:f>
              <c:strCache>
                <c:ptCount val="1"/>
                <c:pt idx="0">
                  <c:v>Forecast</c:v>
                </c:pt>
              </c:strCache>
            </c:strRef>
          </c:tx>
          <c:spPr>
            <a:solidFill>
              <a:schemeClr val="accent1"/>
            </a:solidFill>
            <a:ln>
              <a:solidFill>
                <a:schemeClr val="accent1"/>
              </a:solidFill>
            </a:ln>
          </c:spPr>
          <c:cat>
            <c:strRef>
              <c:f>PDLA!$F$5:$F$17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PDLA!$H$5:$H$17</c:f>
              <c:numCache>
                <c:formatCode>General</c:formatCode>
                <c:ptCount val="13"/>
                <c:pt idx="8" formatCode="&quot;$&quot;#,#0#,">
                  <c:v>370211.0571510538</c:v>
                </c:pt>
                <c:pt idx="9" formatCode="&quot;$&quot;#,#0#,">
                  <c:v>367678.36207227048</c:v>
                </c:pt>
                <c:pt idx="10" formatCode="&quot;$&quot;#,#0#,">
                  <c:v>370795.3926015058</c:v>
                </c:pt>
                <c:pt idx="11" formatCode="&quot;$&quot;#,#0#,">
                  <c:v>371605.36024319835</c:v>
                </c:pt>
                <c:pt idx="12" formatCode="&quot;$&quot;#,#0#,">
                  <c:v>371815.62530281994</c:v>
                </c:pt>
              </c:numCache>
            </c:numRef>
          </c:val>
        </c:ser>
        <c:overlap val="100"/>
        <c:axId val="73766784"/>
        <c:axId val="73768320"/>
      </c:barChart>
      <c:catAx>
        <c:axId val="73766784"/>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768320"/>
        <c:crosses val="autoZero"/>
        <c:auto val="1"/>
        <c:lblAlgn val="ctr"/>
        <c:lblOffset val="100"/>
      </c:catAx>
      <c:valAx>
        <c:axId val="73768320"/>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3766784"/>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PDLA!$C$3</c:f>
              <c:strCache>
                <c:ptCount val="1"/>
                <c:pt idx="0">
                  <c:v>Actual</c:v>
                </c:pt>
              </c:strCache>
            </c:strRef>
          </c:tx>
          <c:spPr>
            <a:ln w="38100">
              <a:solidFill>
                <a:schemeClr val="tx2"/>
              </a:solidFill>
            </a:ln>
          </c:spPr>
          <c:marker>
            <c:symbol val="none"/>
          </c:marker>
          <c:cat>
            <c:strRef>
              <c:f>PDLA!$B$4:$B$59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PDLA!$C$4:$C$59</c:f>
              <c:numCache>
                <c:formatCode>"$"#,#0#,</c:formatCode>
                <c:ptCount val="56"/>
                <c:pt idx="0">
                  <c:v>122324.35990000001</c:v>
                </c:pt>
                <c:pt idx="1">
                  <c:v>118471.73000000001</c:v>
                </c:pt>
                <c:pt idx="2">
                  <c:v>128774.09000000001</c:v>
                </c:pt>
                <c:pt idx="3">
                  <c:v>128270.9399</c:v>
                </c:pt>
                <c:pt idx="4">
                  <c:v>117824.74</c:v>
                </c:pt>
                <c:pt idx="5">
                  <c:v>134629.69990000001</c:v>
                </c:pt>
                <c:pt idx="6">
                  <c:v>154528.19</c:v>
                </c:pt>
                <c:pt idx="7">
                  <c:v>132106.56</c:v>
                </c:pt>
                <c:pt idx="8">
                  <c:v>153898.07</c:v>
                </c:pt>
                <c:pt idx="9">
                  <c:v>132402.45000000001</c:v>
                </c:pt>
                <c:pt idx="10">
                  <c:v>124078.38989999999</c:v>
                </c:pt>
                <c:pt idx="11">
                  <c:v>137823.42989999999</c:v>
                </c:pt>
                <c:pt idx="12">
                  <c:v>121236.74000000002</c:v>
                </c:pt>
                <c:pt idx="13">
                  <c:v>136558.54</c:v>
                </c:pt>
                <c:pt idx="14">
                  <c:v>137174.01999999999</c:v>
                </c:pt>
                <c:pt idx="15">
                  <c:v>152870.29</c:v>
                </c:pt>
                <c:pt idx="16">
                  <c:v>123896.49</c:v>
                </c:pt>
                <c:pt idx="17">
                  <c:v>124806.60980000001</c:v>
                </c:pt>
                <c:pt idx="18">
                  <c:v>112663.36</c:v>
                </c:pt>
                <c:pt idx="19">
                  <c:v>111009.79000000001</c:v>
                </c:pt>
                <c:pt idx="20">
                  <c:v>105787.06</c:v>
                </c:pt>
                <c:pt idx="21">
                  <c:v>107998.48</c:v>
                </c:pt>
                <c:pt idx="22">
                  <c:v>100160.97000000002</c:v>
                </c:pt>
                <c:pt idx="23">
                  <c:v>108121.1</c:v>
                </c:pt>
                <c:pt idx="24">
                  <c:v>93332.9899</c:v>
                </c:pt>
                <c:pt idx="25">
                  <c:v>106735.7699</c:v>
                </c:pt>
                <c:pt idx="26">
                  <c:v>94786.579999999987</c:v>
                </c:pt>
                <c:pt idx="27">
                  <c:v>106199.64</c:v>
                </c:pt>
                <c:pt idx="28">
                  <c:v>104015.94</c:v>
                </c:pt>
                <c:pt idx="29">
                  <c:v>109718.26000000001</c:v>
                </c:pt>
                <c:pt idx="30">
                  <c:v>87770.69</c:v>
                </c:pt>
                <c:pt idx="31">
                  <c:v>94858.390000000014</c:v>
                </c:pt>
                <c:pt idx="32">
                  <c:v>88525.85</c:v>
                </c:pt>
                <c:pt idx="33">
                  <c:v>98100.23000000001</c:v>
                </c:pt>
                <c:pt idx="34">
                  <c:v>89674.5</c:v>
                </c:pt>
                <c:pt idx="35">
                  <c:v>98538.829999999987</c:v>
                </c:pt>
                <c:pt idx="36">
                  <c:v>82119.899999999994</c:v>
                </c:pt>
                <c:pt idx="37">
                  <c:v>104130.97</c:v>
                </c:pt>
                <c:pt idx="38">
                  <c:v>75813.81</c:v>
                </c:pt>
              </c:numCache>
            </c:numRef>
          </c:val>
        </c:ser>
        <c:ser>
          <c:idx val="1"/>
          <c:order val="1"/>
          <c:tx>
            <c:strRef>
              <c:f>PDLA!$D$3</c:f>
              <c:strCache>
                <c:ptCount val="1"/>
                <c:pt idx="0">
                  <c:v>Forecast</c:v>
                </c:pt>
              </c:strCache>
            </c:strRef>
          </c:tx>
          <c:spPr>
            <a:ln w="31750">
              <a:solidFill>
                <a:schemeClr val="accent1"/>
              </a:solidFill>
            </a:ln>
          </c:spPr>
          <c:marker>
            <c:symbol val="none"/>
          </c:marker>
          <c:cat>
            <c:strRef>
              <c:f>PDLA!$B$4:$B$59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PDLA!$D$4:$D$59</c:f>
              <c:numCache>
                <c:formatCode>General</c:formatCode>
                <c:ptCount val="56"/>
                <c:pt idx="36" formatCode="&quot;$&quot;#,#0#,">
                  <c:v>82215.789914537105</c:v>
                </c:pt>
                <c:pt idx="37" formatCode="&quot;$&quot;#,#0#,">
                  <c:v>97892.110385466163</c:v>
                </c:pt>
                <c:pt idx="38" formatCode="&quot;$&quot;#,#0#,">
                  <c:v>89554.742533020471</c:v>
                </c:pt>
                <c:pt idx="39" formatCode="&quot;$&quot;#,#0#,">
                  <c:v>100548.41431803006</c:v>
                </c:pt>
                <c:pt idx="40" formatCode="&quot;$&quot;#,#0#,">
                  <c:v>85444.563449827372</c:v>
                </c:pt>
                <c:pt idx="41" formatCode="&quot;$&quot;#,#0#,">
                  <c:v>96990.476700893836</c:v>
                </c:pt>
                <c:pt idx="42" formatCode="&quot;$&quot;#,#0#,">
                  <c:v>87498.12375356922</c:v>
                </c:pt>
                <c:pt idx="43" formatCode="&quot;$&quot;#,#0#,">
                  <c:v>97745.198167980096</c:v>
                </c:pt>
                <c:pt idx="44" formatCode="&quot;$&quot;#,#0#,">
                  <c:v>86648.696590717227</c:v>
                </c:pt>
                <c:pt idx="45" formatCode="&quot;$&quot;#,#0#,">
                  <c:v>97850.428590457595</c:v>
                </c:pt>
                <c:pt idx="46" formatCode="&quot;$&quot;#,#0#,">
                  <c:v>88112.447716755167</c:v>
                </c:pt>
                <c:pt idx="47" formatCode="&quot;$&quot;#,#0#,">
                  <c:v>98183.819703575806</c:v>
                </c:pt>
                <c:pt idx="48" formatCode="&quot;$&quot;#,#0#,">
                  <c:v>86961.792618083346</c:v>
                </c:pt>
                <c:pt idx="49" formatCode="&quot;$&quot;#,#0#,">
                  <c:v>98073.912693484628</c:v>
                </c:pt>
                <c:pt idx="50" formatCode="&quot;$&quot;#,#0#,">
                  <c:v>88271.969120676309</c:v>
                </c:pt>
                <c:pt idx="51" formatCode="&quot;$&quot;#,#0#,">
                  <c:v>98297.685810954106</c:v>
                </c:pt>
                <c:pt idx="52" formatCode="&quot;$&quot;#,#0#,">
                  <c:v>87043.070228961806</c:v>
                </c:pt>
                <c:pt idx="53" formatCode="&quot;$&quot;#,#0#,">
                  <c:v>98131.928647531575</c:v>
                </c:pt>
                <c:pt idx="54" formatCode="&quot;$&quot;#,#0#,">
                  <c:v>88313.380898304153</c:v>
                </c:pt>
                <c:pt idx="55" formatCode="&quot;$&quot;#,#0#,">
                  <c:v>98327.245528022424</c:v>
                </c:pt>
              </c:numCache>
            </c:numRef>
          </c:val>
        </c:ser>
        <c:marker val="1"/>
        <c:axId val="74081024"/>
        <c:axId val="74082560"/>
      </c:lineChart>
      <c:catAx>
        <c:axId val="74081024"/>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74082560"/>
        <c:crosses val="autoZero"/>
        <c:auto val="1"/>
        <c:lblAlgn val="ctr"/>
        <c:lblOffset val="100"/>
      </c:catAx>
      <c:valAx>
        <c:axId val="74082560"/>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4081024"/>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Total Expenditure</a:t>
            </a:r>
          </a:p>
        </c:rich>
      </c:tx>
    </c:title>
    <c:plotArea>
      <c:layout/>
      <c:barChart>
        <c:barDir val="col"/>
        <c:grouping val="stacked"/>
        <c:ser>
          <c:idx val="0"/>
          <c:order val="0"/>
          <c:tx>
            <c:strRef>
              <c:f>'Total bar graph'!$B$1:$C$1</c:f>
              <c:strCache>
                <c:ptCount val="1"/>
                <c:pt idx="0">
                  <c:v>Criminal</c:v>
                </c:pt>
              </c:strCache>
            </c:strRef>
          </c:tx>
          <c:spPr>
            <a:solidFill>
              <a:schemeClr val="tx2"/>
            </a:solidFill>
            <a:ln>
              <a:solidFill>
                <a:schemeClr val="tx2"/>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graph'!$B$3:$B$16</c:f>
              <c:numCache>
                <c:formatCode>"$"#,#0#,</c:formatCode>
                <c:ptCount val="14"/>
                <c:pt idx="0">
                  <c:v>54654288.730000004</c:v>
                </c:pt>
                <c:pt idx="1">
                  <c:v>71615334.920000002</c:v>
                </c:pt>
                <c:pt idx="2">
                  <c:v>77741869.829999998</c:v>
                </c:pt>
                <c:pt idx="3">
                  <c:v>72959096.5</c:v>
                </c:pt>
                <c:pt idx="4">
                  <c:v>55951571.410099998</c:v>
                </c:pt>
                <c:pt idx="5">
                  <c:v>44982944.219999999</c:v>
                </c:pt>
                <c:pt idx="6">
                  <c:v>47614216.039999999</c:v>
                </c:pt>
                <c:pt idx="7">
                  <c:v>58044884.760000005</c:v>
                </c:pt>
                <c:pt idx="8">
                  <c:v>62076571.700000003</c:v>
                </c:pt>
              </c:numCache>
            </c:numRef>
          </c:val>
        </c:ser>
        <c:ser>
          <c:idx val="1"/>
          <c:order val="1"/>
          <c:spPr>
            <a:solidFill>
              <a:schemeClr val="tx2">
                <a:lumMod val="60000"/>
                <a:lumOff val="40000"/>
              </a:schemeClr>
            </a:solidFill>
            <a:ln>
              <a:solidFill>
                <a:schemeClr val="tx2">
                  <a:lumMod val="60000"/>
                  <a:lumOff val="40000"/>
                </a:schemeClr>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graph'!$C$3:$C$16</c:f>
              <c:numCache>
                <c:formatCode>General</c:formatCode>
                <c:ptCount val="14"/>
                <c:pt idx="9" formatCode="&quot;$&quot;#,#0#,">
                  <c:v>70961597.497538552</c:v>
                </c:pt>
                <c:pt idx="10" formatCode="&quot;$&quot;#,#0#,">
                  <c:v>73165209.096073195</c:v>
                </c:pt>
                <c:pt idx="11" formatCode="&quot;$&quot;#,#0#,">
                  <c:v>75375626.183784902</c:v>
                </c:pt>
                <c:pt idx="12" formatCode="&quot;$&quot;#,#0#,">
                  <c:v>78936775.844529599</c:v>
                </c:pt>
                <c:pt idx="13" formatCode="&quot;$&quot;#,#0#,">
                  <c:v>82100163.976861417</c:v>
                </c:pt>
              </c:numCache>
            </c:numRef>
          </c:val>
        </c:ser>
        <c:ser>
          <c:idx val="2"/>
          <c:order val="2"/>
          <c:tx>
            <c:strRef>
              <c:f>'Total bar graph'!$D$1:$E$1</c:f>
              <c:strCache>
                <c:ptCount val="1"/>
                <c:pt idx="0">
                  <c:v>Family</c:v>
                </c:pt>
              </c:strCache>
            </c:strRef>
          </c:tx>
          <c:spPr>
            <a:solidFill>
              <a:schemeClr val="accent2"/>
            </a:solidFill>
            <a:ln>
              <a:solidFill>
                <a:schemeClr val="accent2"/>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graph'!$D$3:$D$16</c:f>
              <c:numCache>
                <c:formatCode>"$"#,#0#,</c:formatCode>
                <c:ptCount val="14"/>
                <c:pt idx="0">
                  <c:v>29624810.630000003</c:v>
                </c:pt>
                <c:pt idx="1">
                  <c:v>39640278.880000003</c:v>
                </c:pt>
                <c:pt idx="2">
                  <c:v>54719311.830000006</c:v>
                </c:pt>
                <c:pt idx="3">
                  <c:v>53140621.129999995</c:v>
                </c:pt>
                <c:pt idx="4">
                  <c:v>53235967.440099999</c:v>
                </c:pt>
                <c:pt idx="5">
                  <c:v>41955067.800000004</c:v>
                </c:pt>
                <c:pt idx="6">
                  <c:v>43256366.609999999</c:v>
                </c:pt>
                <c:pt idx="7">
                  <c:v>42906771.590000004</c:v>
                </c:pt>
                <c:pt idx="8">
                  <c:v>44585087.839999996</c:v>
                </c:pt>
              </c:numCache>
            </c:numRef>
          </c:val>
        </c:ser>
        <c:ser>
          <c:idx val="3"/>
          <c:order val="3"/>
          <c:spPr>
            <a:solidFill>
              <a:schemeClr val="accent2">
                <a:lumMod val="60000"/>
                <a:lumOff val="40000"/>
              </a:schemeClr>
            </a:solidFill>
            <a:ln>
              <a:solidFill>
                <a:schemeClr val="accent2">
                  <a:lumMod val="60000"/>
                  <a:lumOff val="40000"/>
                </a:schemeClr>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graph'!$E$3:$E$16</c:f>
              <c:numCache>
                <c:formatCode>General</c:formatCode>
                <c:ptCount val="14"/>
                <c:pt idx="9" formatCode="&quot;$&quot;#,#0#,">
                  <c:v>46464204.803303495</c:v>
                </c:pt>
                <c:pt idx="10" formatCode="&quot;$&quot;#,#0#,">
                  <c:v>49455292.790909015</c:v>
                </c:pt>
                <c:pt idx="11" formatCode="&quot;$&quot;#,#0#,">
                  <c:v>51346471.01101537</c:v>
                </c:pt>
                <c:pt idx="12" formatCode="&quot;$&quot;#,#0#,">
                  <c:v>50998042.142690472</c:v>
                </c:pt>
                <c:pt idx="13" formatCode="&quot;$&quot;#,#0#,">
                  <c:v>50998045.659213424</c:v>
                </c:pt>
              </c:numCache>
            </c:numRef>
          </c:val>
        </c:ser>
        <c:ser>
          <c:idx val="4"/>
          <c:order val="4"/>
          <c:tx>
            <c:strRef>
              <c:f>'Total bar graph'!$F$1:$G$1</c:f>
              <c:strCache>
                <c:ptCount val="1"/>
                <c:pt idx="0">
                  <c:v>Civil</c:v>
                </c:pt>
              </c:strCache>
            </c:strRef>
          </c:tx>
          <c:spPr>
            <a:solidFill>
              <a:srgbClr val="00B050"/>
            </a:solidFill>
            <a:ln>
              <a:solidFill>
                <a:srgbClr val="00B050"/>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graph'!$F$3:$F$16</c:f>
              <c:numCache>
                <c:formatCode>"$"#,#0#,</c:formatCode>
                <c:ptCount val="14"/>
                <c:pt idx="0">
                  <c:v>6774929.1700000009</c:v>
                </c:pt>
                <c:pt idx="1">
                  <c:v>6611001.2899999991</c:v>
                </c:pt>
                <c:pt idx="2">
                  <c:v>7663900.2200000007</c:v>
                </c:pt>
                <c:pt idx="3">
                  <c:v>6994604.3799999999</c:v>
                </c:pt>
                <c:pt idx="4">
                  <c:v>6167220.8199999984</c:v>
                </c:pt>
                <c:pt idx="5">
                  <c:v>6168983.9699999997</c:v>
                </c:pt>
                <c:pt idx="6">
                  <c:v>6356324.9899999993</c:v>
                </c:pt>
                <c:pt idx="7">
                  <c:v>5404373.0099999998</c:v>
                </c:pt>
                <c:pt idx="8">
                  <c:v>6186983.1600000001</c:v>
                </c:pt>
              </c:numCache>
            </c:numRef>
          </c:val>
        </c:ser>
        <c:ser>
          <c:idx val="5"/>
          <c:order val="5"/>
          <c:spPr>
            <a:solidFill>
              <a:srgbClr val="92D050"/>
            </a:solidFill>
            <a:ln>
              <a:solidFill>
                <a:srgbClr val="92D050"/>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graph'!$G$3:$G$16</c:f>
              <c:numCache>
                <c:formatCode>General</c:formatCode>
                <c:ptCount val="14"/>
                <c:pt idx="9" formatCode="&quot;$&quot;#,#0#,">
                  <c:v>5564863.2913324861</c:v>
                </c:pt>
                <c:pt idx="10" formatCode="&quot;$&quot;#,#0#,">
                  <c:v>5827798.9735778216</c:v>
                </c:pt>
                <c:pt idx="11" formatCode="&quot;$&quot;#,#0#,">
                  <c:v>6052372.605509188</c:v>
                </c:pt>
                <c:pt idx="12" formatCode="&quot;$&quot;#,#0#,">
                  <c:v>5969341.3890481349</c:v>
                </c:pt>
                <c:pt idx="13" formatCode="&quot;$&quot;#,#0#,">
                  <c:v>5984522.0444960343</c:v>
                </c:pt>
              </c:numCache>
            </c:numRef>
          </c:val>
        </c:ser>
        <c:ser>
          <c:idx val="6"/>
          <c:order val="6"/>
          <c:tx>
            <c:strRef>
              <c:f>'Total bar graph'!$H$1:$I$1</c:f>
              <c:strCache>
                <c:ptCount val="1"/>
                <c:pt idx="0">
                  <c:v>Waitangi</c:v>
                </c:pt>
              </c:strCache>
            </c:strRef>
          </c:tx>
          <c:spPr>
            <a:solidFill>
              <a:schemeClr val="accent4"/>
            </a:solidFill>
            <a:ln>
              <a:solidFill>
                <a:schemeClr val="accent4"/>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graph'!$H$3:$H$16</c:f>
              <c:numCache>
                <c:formatCode>"$"#,#0#,</c:formatCode>
                <c:ptCount val="14"/>
                <c:pt idx="0">
                  <c:v>10962322.960000001</c:v>
                </c:pt>
                <c:pt idx="1">
                  <c:v>14182640.75</c:v>
                </c:pt>
                <c:pt idx="2">
                  <c:v>16400550.35</c:v>
                </c:pt>
                <c:pt idx="3">
                  <c:v>16358662.249899998</c:v>
                </c:pt>
                <c:pt idx="4">
                  <c:v>12642288.629899999</c:v>
                </c:pt>
                <c:pt idx="5">
                  <c:v>9161990.3499739133</c:v>
                </c:pt>
                <c:pt idx="6">
                  <c:v>12503121.939999999</c:v>
                </c:pt>
                <c:pt idx="7">
                  <c:v>13879008.75</c:v>
                </c:pt>
                <c:pt idx="8">
                  <c:v>13663533.579999998</c:v>
                </c:pt>
              </c:numCache>
            </c:numRef>
          </c:val>
        </c:ser>
        <c:ser>
          <c:idx val="7"/>
          <c:order val="7"/>
          <c:spPr>
            <a:solidFill>
              <a:schemeClr val="accent4">
                <a:lumMod val="60000"/>
                <a:lumOff val="40000"/>
              </a:schemeClr>
            </a:solidFill>
            <a:ln>
              <a:solidFill>
                <a:schemeClr val="accent4">
                  <a:lumMod val="60000"/>
                  <a:lumOff val="40000"/>
                </a:schemeClr>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graph'!$I$3:$I$16</c:f>
              <c:numCache>
                <c:formatCode>General</c:formatCode>
                <c:ptCount val="14"/>
                <c:pt idx="9" formatCode="&quot;$&quot;#,#0#,">
                  <c:v>13699158.695414118</c:v>
                </c:pt>
                <c:pt idx="10" formatCode="&quot;$&quot;#,#0#,">
                  <c:v>13562530.837178249</c:v>
                </c:pt>
                <c:pt idx="11" formatCode="&quot;$&quot;#,#0#,">
                  <c:v>13562530.837178249</c:v>
                </c:pt>
                <c:pt idx="12" formatCode="&quot;$&quot;#,#0#,">
                  <c:v>12352084.280089041</c:v>
                </c:pt>
                <c:pt idx="13" formatCode="&quot;$&quot;#,#0#,">
                  <c:v>12430453.013915624</c:v>
                </c:pt>
              </c:numCache>
            </c:numRef>
          </c:val>
        </c:ser>
        <c:ser>
          <c:idx val="8"/>
          <c:order val="8"/>
          <c:tx>
            <c:strRef>
              <c:f>'Total bar graph'!$J$1:$K$1</c:f>
              <c:strCache>
                <c:ptCount val="1"/>
                <c:pt idx="0">
                  <c:v>Duty Lawyer</c:v>
                </c:pt>
              </c:strCache>
            </c:strRef>
          </c:tx>
          <c:spPr>
            <a:solidFill>
              <a:srgbClr val="FF0000"/>
            </a:solidFill>
            <a:ln>
              <a:solidFill>
                <a:srgbClr val="FF0000"/>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graph'!$J$3:$J$16</c:f>
              <c:numCache>
                <c:formatCode>"$"#,#0#,</c:formatCode>
                <c:ptCount val="14"/>
                <c:pt idx="0">
                  <c:v>8463849.1397999991</c:v>
                </c:pt>
                <c:pt idx="1">
                  <c:v>10458468.57</c:v>
                </c:pt>
                <c:pt idx="2">
                  <c:v>10555135.790000001</c:v>
                </c:pt>
                <c:pt idx="3">
                  <c:v>10348747.309900001</c:v>
                </c:pt>
                <c:pt idx="4">
                  <c:v>9858389.6496000011</c:v>
                </c:pt>
                <c:pt idx="5">
                  <c:v>9511011.8299000002</c:v>
                </c:pt>
                <c:pt idx="6">
                  <c:v>9190441.25</c:v>
                </c:pt>
                <c:pt idx="7">
                  <c:v>9728653.0799000002</c:v>
                </c:pt>
                <c:pt idx="8">
                  <c:v>10579743.41</c:v>
                </c:pt>
              </c:numCache>
            </c:numRef>
          </c:val>
        </c:ser>
        <c:ser>
          <c:idx val="9"/>
          <c:order val="9"/>
          <c:spPr>
            <a:solidFill>
              <a:schemeClr val="accent6">
                <a:lumMod val="60000"/>
                <a:lumOff val="40000"/>
              </a:schemeClr>
            </a:solidFill>
            <a:ln>
              <a:solidFill>
                <a:schemeClr val="accent6">
                  <a:lumMod val="60000"/>
                  <a:lumOff val="40000"/>
                </a:schemeClr>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graph'!$K$3:$K$16</c:f>
              <c:numCache>
                <c:formatCode>General</c:formatCode>
                <c:ptCount val="14"/>
                <c:pt idx="9" formatCode="&quot;$&quot;#,#0#,">
                  <c:v>10965849.167023689</c:v>
                </c:pt>
                <c:pt idx="10" formatCode="&quot;$&quot;#,#0#,">
                  <c:v>11344643.237572353</c:v>
                </c:pt>
                <c:pt idx="11" formatCode="&quot;$&quot;#,#0#,">
                  <c:v>11556546.829356806</c:v>
                </c:pt>
                <c:pt idx="12" formatCode="&quot;$&quot;#,#0#,">
                  <c:v>11766753.695021097</c:v>
                </c:pt>
                <c:pt idx="13" formatCode="&quot;$&quot;#,#0#,">
                  <c:v>11860656.701333571</c:v>
                </c:pt>
              </c:numCache>
            </c:numRef>
          </c:val>
        </c:ser>
        <c:ser>
          <c:idx val="10"/>
          <c:order val="10"/>
          <c:tx>
            <c:strRef>
              <c:f>'Total bar graph'!$L$1:$M$1</c:f>
              <c:strCache>
                <c:ptCount val="1"/>
                <c:pt idx="0">
                  <c:v>PDLA</c:v>
                </c:pt>
              </c:strCache>
            </c:strRef>
          </c:tx>
          <c:spPr>
            <a:solidFill>
              <a:schemeClr val="tx1"/>
            </a:solidFill>
            <a:ln>
              <a:solidFill>
                <a:schemeClr val="tx1"/>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graph'!$L$3:$L$16</c:f>
              <c:numCache>
                <c:formatCode>"$"#,#0#,</c:formatCode>
                <c:ptCount val="14"/>
                <c:pt idx="0">
                  <c:v>497841.11980000004</c:v>
                </c:pt>
                <c:pt idx="1">
                  <c:v>539089.1899</c:v>
                </c:pt>
                <c:pt idx="2">
                  <c:v>548202.33979999996</c:v>
                </c:pt>
                <c:pt idx="3">
                  <c:v>547839.59000000008</c:v>
                </c:pt>
                <c:pt idx="4">
                  <c:v>472376.24979999999</c:v>
                </c:pt>
                <c:pt idx="5">
                  <c:v>422067.61</c:v>
                </c:pt>
                <c:pt idx="6">
                  <c:v>401054.97979999997</c:v>
                </c:pt>
                <c:pt idx="7">
                  <c:v>396363.28</c:v>
                </c:pt>
                <c:pt idx="8">
                  <c:v>374839.41000000003</c:v>
                </c:pt>
              </c:numCache>
            </c:numRef>
          </c:val>
        </c:ser>
        <c:ser>
          <c:idx val="11"/>
          <c:order val="11"/>
          <c:spPr>
            <a:solidFill>
              <a:schemeClr val="bg1">
                <a:lumMod val="50000"/>
              </a:schemeClr>
            </a:solidFill>
            <a:ln>
              <a:solidFill>
                <a:schemeClr val="bg1">
                  <a:lumMod val="50000"/>
                </a:schemeClr>
              </a:solidFill>
            </a:ln>
          </c:spPr>
          <c:cat>
            <c:strRef>
              <c:f>'Total bar graph'!$A$3:$A$16</c:f>
              <c:strCache>
                <c:ptCount val="14"/>
                <c:pt idx="0">
                  <c:v>2007/08</c:v>
                </c:pt>
                <c:pt idx="1">
                  <c:v>2008/09</c:v>
                </c:pt>
                <c:pt idx="2">
                  <c:v>2009/10</c:v>
                </c:pt>
                <c:pt idx="3">
                  <c:v>2010/11</c:v>
                </c:pt>
                <c:pt idx="4">
                  <c:v>2011/12</c:v>
                </c:pt>
                <c:pt idx="5">
                  <c:v>2012/13</c:v>
                </c:pt>
                <c:pt idx="6">
                  <c:v>2013/14</c:v>
                </c:pt>
                <c:pt idx="7">
                  <c:v>2014/15</c:v>
                </c:pt>
                <c:pt idx="8">
                  <c:v>2015/16</c:v>
                </c:pt>
                <c:pt idx="9">
                  <c:v>2016/17</c:v>
                </c:pt>
                <c:pt idx="10">
                  <c:v>2017/18</c:v>
                </c:pt>
                <c:pt idx="11">
                  <c:v>2018/19</c:v>
                </c:pt>
                <c:pt idx="12">
                  <c:v>2019/20</c:v>
                </c:pt>
                <c:pt idx="13">
                  <c:v>2020/21</c:v>
                </c:pt>
              </c:strCache>
            </c:strRef>
          </c:cat>
          <c:val>
            <c:numRef>
              <c:f>'Total bar graph'!$M$3:$M$16</c:f>
              <c:numCache>
                <c:formatCode>General</c:formatCode>
                <c:ptCount val="14"/>
                <c:pt idx="9" formatCode="&quot;$&quot;#,#0#,">
                  <c:v>370211.0571510538</c:v>
                </c:pt>
                <c:pt idx="10" formatCode="&quot;$&quot;#,#0#,">
                  <c:v>367678.36207227048</c:v>
                </c:pt>
                <c:pt idx="11" formatCode="&quot;$&quot;#,#0#,">
                  <c:v>370795.3926015058</c:v>
                </c:pt>
                <c:pt idx="12" formatCode="&quot;$&quot;#,#0#,">
                  <c:v>371605.36024319835</c:v>
                </c:pt>
                <c:pt idx="13" formatCode="&quot;$&quot;#,#0#,">
                  <c:v>371815.62530281994</c:v>
                </c:pt>
              </c:numCache>
            </c:numRef>
          </c:val>
        </c:ser>
        <c:overlap val="100"/>
        <c:axId val="74169344"/>
        <c:axId val="74179328"/>
      </c:barChart>
      <c:catAx>
        <c:axId val="74169344"/>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74179328"/>
        <c:crosses val="autoZero"/>
        <c:auto val="1"/>
        <c:lblAlgn val="ctr"/>
        <c:lblOffset val="100"/>
      </c:catAx>
      <c:valAx>
        <c:axId val="74179328"/>
        <c:scaling>
          <c:orientation val="minMax"/>
        </c:scaling>
        <c:axPos val="l"/>
        <c:majorGridlines/>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4169344"/>
        <c:crosses val="autoZero"/>
        <c:crossBetween val="between"/>
      </c:valAx>
    </c:plotArea>
    <c:legend>
      <c:legendPos val="b"/>
      <c:legendEntry>
        <c:idx val="1"/>
        <c:delete val="1"/>
      </c:legendEntry>
      <c:legendEntry>
        <c:idx val="3"/>
        <c:delete val="1"/>
      </c:legendEntry>
      <c:legendEntry>
        <c:idx val="5"/>
        <c:delete val="1"/>
      </c:legendEntry>
      <c:legendEntry>
        <c:idx val="7"/>
        <c:delete val="1"/>
      </c:legendEntry>
      <c:legendEntry>
        <c:idx val="9"/>
        <c:delete val="1"/>
      </c:legendEntry>
      <c:legendEntry>
        <c:idx val="11"/>
        <c:delete val="1"/>
      </c:legendEntry>
      <c:layout>
        <c:manualLayout>
          <c:xMode val="edge"/>
          <c:yMode val="edge"/>
          <c:x val="0.19058835880809041"/>
          <c:y val="0.94274809160305573"/>
          <c:w val="0.62588272348309615"/>
          <c:h val="4.1984732824427093E-2"/>
        </c:manualLayout>
      </c:layout>
      <c:txPr>
        <a:bodyPr/>
        <a:lstStyle/>
        <a:p>
          <a:pPr>
            <a:defRPr sz="85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Forecast with accruals - annual expenditure</a:t>
            </a:r>
          </a:p>
        </c:rich>
      </c:tx>
    </c:title>
    <c:plotArea>
      <c:layout/>
      <c:barChart>
        <c:barDir val="col"/>
        <c:grouping val="clustered"/>
        <c:ser>
          <c:idx val="0"/>
          <c:order val="0"/>
          <c:tx>
            <c:strRef>
              <c:f>'Total forecast'!$O$3</c:f>
              <c:strCache>
                <c:ptCount val="1"/>
                <c:pt idx="0">
                  <c:v>Actual</c:v>
                </c:pt>
              </c:strCache>
            </c:strRef>
          </c:tx>
          <c:spPr>
            <a:solidFill>
              <a:schemeClr val="tx2"/>
            </a:solidFill>
            <a:ln>
              <a:solidFill>
                <a:schemeClr val="tx2"/>
              </a:solidFill>
            </a:ln>
          </c:spPr>
          <c:cat>
            <c:strRef>
              <c:f>'Total forecast'!$N$5:$N$17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'Total forecast'!$O$5:$O$17</c:f>
              <c:numCache>
                <c:formatCode>"$"#,#0#,</c:formatCode>
                <c:ptCount val="13"/>
                <c:pt idx="0">
                  <c:v>143046813.59990001</c:v>
                </c:pt>
                <c:pt idx="1">
                  <c:v>167628970.35980001</c:v>
                </c:pt>
                <c:pt idx="2">
                  <c:v>160349571.15979999</c:v>
                </c:pt>
                <c:pt idx="3">
                  <c:v>138327814.19949999</c:v>
                </c:pt>
                <c:pt idx="4">
                  <c:v>112202065.77987392</c:v>
                </c:pt>
                <c:pt idx="5">
                  <c:v>119321525.8098</c:v>
                </c:pt>
                <c:pt idx="6">
                  <c:v>130360054.4699</c:v>
                </c:pt>
                <c:pt idx="7">
                  <c:v>137466759.09999999</c:v>
                </c:pt>
              </c:numCache>
            </c:numRef>
          </c:val>
        </c:ser>
        <c:ser>
          <c:idx val="1"/>
          <c:order val="1"/>
          <c:tx>
            <c:strRef>
              <c:f>'Total forecast'!$P$3</c:f>
              <c:strCache>
                <c:ptCount val="1"/>
                <c:pt idx="0">
                  <c:v>Forecast</c:v>
                </c:pt>
              </c:strCache>
            </c:strRef>
          </c:tx>
          <c:spPr>
            <a:solidFill>
              <a:schemeClr val="accent1"/>
            </a:solidFill>
            <a:ln>
              <a:solidFill>
                <a:schemeClr val="accent1"/>
              </a:solidFill>
            </a:ln>
          </c:spPr>
          <c:cat>
            <c:strRef>
              <c:f>'Total forecast'!$N$5:$N$17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'Total forecast'!$P$5:$P$17</c:f>
              <c:numCache>
                <c:formatCode>General</c:formatCode>
                <c:ptCount val="13"/>
                <c:pt idx="8" formatCode="&quot;$&quot;#,#0#,">
                  <c:v>148025884.51176339</c:v>
                </c:pt>
                <c:pt idx="9" formatCode="&quot;$&quot;#,#0#,">
                  <c:v>153723153.29738289</c:v>
                </c:pt>
                <c:pt idx="10" formatCode="&quot;$&quot;#,#0#,">
                  <c:v>158264342.85944605</c:v>
                </c:pt>
                <c:pt idx="11" formatCode="&quot;$&quot;#,#0#,">
                  <c:v>160394602.71162152</c:v>
                </c:pt>
                <c:pt idx="12" formatCode="&quot;$&quot;#,#0#,">
                  <c:v>163745657.0211229</c:v>
                </c:pt>
              </c:numCache>
            </c:numRef>
          </c:val>
        </c:ser>
        <c:overlap val="100"/>
        <c:axId val="76251136"/>
        <c:axId val="76253056"/>
      </c:barChart>
      <c:catAx>
        <c:axId val="76251136"/>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6253056"/>
        <c:crosses val="autoZero"/>
        <c:auto val="1"/>
        <c:lblAlgn val="ctr"/>
        <c:lblOffset val="100"/>
      </c:catAx>
      <c:valAx>
        <c:axId val="76253056"/>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6251136"/>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Forecast with accruals - quarterly expenditure</a:t>
            </a:r>
          </a:p>
        </c:rich>
      </c:tx>
    </c:title>
    <c:plotArea>
      <c:layout/>
      <c:lineChart>
        <c:grouping val="standard"/>
        <c:ser>
          <c:idx val="0"/>
          <c:order val="0"/>
          <c:tx>
            <c:strRef>
              <c:f>'Total forecast'!$K$3</c:f>
              <c:strCache>
                <c:ptCount val="1"/>
                <c:pt idx="0">
                  <c:v>Actual</c:v>
                </c:pt>
              </c:strCache>
            </c:strRef>
          </c:tx>
          <c:spPr>
            <a:ln w="38100">
              <a:solidFill>
                <a:schemeClr val="tx2"/>
              </a:solidFill>
            </a:ln>
          </c:spPr>
          <c:marker>
            <c:symbol val="none"/>
          </c:marker>
          <c:cat>
            <c:strRef>
              <c:f>'Total forecast'!$J$4:$J$59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'Total forecast'!$K$4:$K$59</c:f>
              <c:numCache>
                <c:formatCode>"$"#,#0#,</c:formatCode>
                <c:ptCount val="56"/>
                <c:pt idx="0">
                  <c:v>26407198.7698</c:v>
                </c:pt>
                <c:pt idx="1">
                  <c:v>31032781.09</c:v>
                </c:pt>
                <c:pt idx="2">
                  <c:v>23018566.089900002</c:v>
                </c:pt>
                <c:pt idx="3">
                  <c:v>30519495.799900003</c:v>
                </c:pt>
                <c:pt idx="4">
                  <c:v>31109400.25</c:v>
                </c:pt>
                <c:pt idx="5">
                  <c:v>39368450.8499</c:v>
                </c:pt>
                <c:pt idx="6">
                  <c:v>30156789.5</c:v>
                </c:pt>
                <c:pt idx="7">
                  <c:v>42412173</c:v>
                </c:pt>
                <c:pt idx="8">
                  <c:v>39617724.230000004</c:v>
                </c:pt>
                <c:pt idx="9">
                  <c:v>42679838.75</c:v>
                </c:pt>
                <c:pt idx="10">
                  <c:v>35981039.929899998</c:v>
                </c:pt>
                <c:pt idx="11">
                  <c:v>49350367.449900001</c:v>
                </c:pt>
                <c:pt idx="12">
                  <c:v>42026877.619899996</c:v>
                </c:pt>
                <c:pt idx="13">
                  <c:v>41828976.889999993</c:v>
                </c:pt>
                <c:pt idx="14">
                  <c:v>39863900.549999997</c:v>
                </c:pt>
                <c:pt idx="15">
                  <c:v>36629816.0999</c:v>
                </c:pt>
                <c:pt idx="16">
                  <c:v>38196820.029899999</c:v>
                </c:pt>
                <c:pt idx="17">
                  <c:v>35740853.389799997</c:v>
                </c:pt>
                <c:pt idx="18">
                  <c:v>30188192.229999997</c:v>
                </c:pt>
                <c:pt idx="19">
                  <c:v>34201948.549800001</c:v>
                </c:pt>
                <c:pt idx="20">
                  <c:v>32102534.310000002</c:v>
                </c:pt>
                <c:pt idx="21">
                  <c:v>34301618.219900005</c:v>
                </c:pt>
                <c:pt idx="22">
                  <c:v>24566035.490000002</c:v>
                </c:pt>
                <c:pt idx="23">
                  <c:v>21231877.759973913</c:v>
                </c:pt>
                <c:pt idx="24">
                  <c:v>29279820.999899998</c:v>
                </c:pt>
                <c:pt idx="25">
                  <c:v>33894141.019900002</c:v>
                </c:pt>
                <c:pt idx="26">
                  <c:v>26767468.450000003</c:v>
                </c:pt>
                <c:pt idx="27">
                  <c:v>29380095.339999996</c:v>
                </c:pt>
                <c:pt idx="28">
                  <c:v>31573567.980000004</c:v>
                </c:pt>
                <c:pt idx="29">
                  <c:v>34972779.419999994</c:v>
                </c:pt>
                <c:pt idx="30">
                  <c:v>27948362.5099</c:v>
                </c:pt>
                <c:pt idx="31">
                  <c:v>35865344.560000002</c:v>
                </c:pt>
                <c:pt idx="32">
                  <c:v>34323555.330000006</c:v>
                </c:pt>
                <c:pt idx="33">
                  <c:v>35339121.010000005</c:v>
                </c:pt>
                <c:pt idx="34">
                  <c:v>29103084.319999997</c:v>
                </c:pt>
                <c:pt idx="35">
                  <c:v>38700998.439999998</c:v>
                </c:pt>
                <c:pt idx="36">
                  <c:v>37157173.740000002</c:v>
                </c:pt>
                <c:pt idx="37">
                  <c:v>40716332</c:v>
                </c:pt>
                <c:pt idx="38">
                  <c:v>30861868.289999999</c:v>
                </c:pt>
              </c:numCache>
            </c:numRef>
          </c:val>
        </c:ser>
        <c:ser>
          <c:idx val="1"/>
          <c:order val="1"/>
          <c:tx>
            <c:strRef>
              <c:f>'Total forecast'!$L$3</c:f>
              <c:strCache>
                <c:ptCount val="1"/>
                <c:pt idx="0">
                  <c:v>Forecast</c:v>
                </c:pt>
              </c:strCache>
            </c:strRef>
          </c:tx>
          <c:spPr>
            <a:ln w="31750">
              <a:solidFill>
                <a:schemeClr val="accent1"/>
              </a:solidFill>
            </a:ln>
          </c:spPr>
          <c:marker>
            <c:symbol val="none"/>
          </c:marker>
          <c:cat>
            <c:strRef>
              <c:f>'Total forecast'!$J$4:$J$59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'Total forecast'!$L$4:$L$59</c:f>
              <c:numCache>
                <c:formatCode>General</c:formatCode>
                <c:ptCount val="56"/>
                <c:pt idx="36" formatCode="&quot;$&quot;#,#0#,">
                  <c:v>37412702.999885961</c:v>
                </c:pt>
                <c:pt idx="37" formatCode="&quot;$&quot;#,#0#,">
                  <c:v>38903088.785250664</c:v>
                </c:pt>
                <c:pt idx="38" formatCode="&quot;$&quot;#,#0#,">
                  <c:v>31792871.947595287</c:v>
                </c:pt>
                <c:pt idx="39" formatCode="&quot;$&quot;#,#0#,">
                  <c:v>39917220.779031485</c:v>
                </c:pt>
                <c:pt idx="40" formatCode="&quot;$&quot;#,#0#,">
                  <c:v>40297434.862841837</c:v>
                </c:pt>
                <c:pt idx="41" formatCode="&quot;$&quot;#,#0#,">
                  <c:v>39832391.674903475</c:v>
                </c:pt>
                <c:pt idx="42" formatCode="&quot;$&quot;#,#0#,">
                  <c:v>32796811.193194889</c:v>
                </c:pt>
                <c:pt idx="43" formatCode="&quot;$&quot;#,#0#,">
                  <c:v>40796515.566442698</c:v>
                </c:pt>
                <c:pt idx="44" formatCode="&quot;$&quot;#,#0#,">
                  <c:v>41303616.075906895</c:v>
                </c:pt>
                <c:pt idx="45" formatCode="&quot;$&quot;#,#0#,">
                  <c:v>41093195.537186593</c:v>
                </c:pt>
                <c:pt idx="46" formatCode="&quot;$&quot;#,#0#,">
                  <c:v>33881992.704565994</c:v>
                </c:pt>
                <c:pt idx="47" formatCode="&quot;$&quot;#,#0#,">
                  <c:v>41985538.541786559</c:v>
                </c:pt>
                <c:pt idx="48" formatCode="&quot;$&quot;#,#0#,">
                  <c:v>41825787.828871846</c:v>
                </c:pt>
                <c:pt idx="49" formatCode="&quot;$&quot;#,#0#,">
                  <c:v>41651781.85199295</c:v>
                </c:pt>
                <c:pt idx="50" formatCode="&quot;$&quot;#,#0#,">
                  <c:v>34238686.187677279</c:v>
                </c:pt>
                <c:pt idx="51" formatCode="&quot;$&quot;#,#0#,">
                  <c:v>42678346.843079463</c:v>
                </c:pt>
                <c:pt idx="52" formatCode="&quot;$&quot;#,#0#,">
                  <c:v>42711108.947398916</c:v>
                </c:pt>
                <c:pt idx="53" formatCode="&quot;$&quot;#,#0#,">
                  <c:v>42493038.286594748</c:v>
                </c:pt>
                <c:pt idx="54" formatCode="&quot;$&quot;#,#0#,">
                  <c:v>35007266.890445754</c:v>
                </c:pt>
                <c:pt idx="55" formatCode="&quot;$&quot;#,#0#,">
                  <c:v>43534242.896683484</c:v>
                </c:pt>
              </c:numCache>
            </c:numRef>
          </c:val>
        </c:ser>
        <c:marker val="1"/>
        <c:axId val="77650176"/>
        <c:axId val="77714560"/>
      </c:lineChart>
      <c:catAx>
        <c:axId val="77650176"/>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77714560"/>
        <c:crosses val="autoZero"/>
        <c:auto val="1"/>
        <c:lblAlgn val="ctr"/>
        <c:lblOffset val="100"/>
      </c:catAx>
      <c:valAx>
        <c:axId val="77714560"/>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77650176"/>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Accruals - annual</a:t>
            </a:r>
          </a:p>
        </c:rich>
      </c:tx>
    </c:title>
    <c:plotArea>
      <c:layout/>
      <c:barChart>
        <c:barDir val="col"/>
        <c:grouping val="clustered"/>
        <c:ser>
          <c:idx val="0"/>
          <c:order val="0"/>
          <c:tx>
            <c:strRef>
              <c:f>'Total forecast'!$O$22</c:f>
              <c:strCache>
                <c:ptCount val="1"/>
                <c:pt idx="0">
                  <c:v>Actual</c:v>
                </c:pt>
              </c:strCache>
            </c:strRef>
          </c:tx>
          <c:spPr>
            <a:solidFill>
              <a:schemeClr val="tx2"/>
            </a:solidFill>
            <a:ln>
              <a:solidFill>
                <a:schemeClr val="tx2"/>
              </a:solidFill>
            </a:ln>
          </c:spPr>
          <c:cat>
            <c:strRef>
              <c:f>'Total forecast'!$N$24:$N$36</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'Total forecast'!$O$24:$O$36</c:f>
              <c:numCache>
                <c:formatCode>"$"#,#0#,</c:formatCode>
                <c:ptCount val="13"/>
                <c:pt idx="0">
                  <c:v>6151083.4100000001</c:v>
                </c:pt>
                <c:pt idx="1">
                  <c:v>6088662</c:v>
                </c:pt>
                <c:pt idx="2">
                  <c:v>5921706</c:v>
                </c:pt>
                <c:pt idx="3">
                  <c:v>-11885284.1798</c:v>
                </c:pt>
                <c:pt idx="4">
                  <c:v>-18226831.600326084</c:v>
                </c:pt>
                <c:pt idx="5">
                  <c:v>-5818952.1100000013</c:v>
                </c:pt>
                <c:pt idx="6">
                  <c:v>-148631.16000000003</c:v>
                </c:pt>
                <c:pt idx="7">
                  <c:v>2500146</c:v>
                </c:pt>
              </c:numCache>
            </c:numRef>
          </c:val>
        </c:ser>
        <c:ser>
          <c:idx val="1"/>
          <c:order val="1"/>
          <c:tx>
            <c:strRef>
              <c:f>'Total forecast'!$P$22</c:f>
              <c:strCache>
                <c:ptCount val="1"/>
                <c:pt idx="0">
                  <c:v>Forecast</c:v>
                </c:pt>
              </c:strCache>
            </c:strRef>
          </c:tx>
          <c:spPr>
            <a:solidFill>
              <a:schemeClr val="accent1"/>
            </a:solidFill>
            <a:ln>
              <a:solidFill>
                <a:schemeClr val="accent1"/>
              </a:solidFill>
            </a:ln>
          </c:spPr>
          <c:cat>
            <c:strRef>
              <c:f>'Total forecast'!$N$24:$N$36</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'Total forecast'!$P$24:$P$36</c:f>
              <c:numCache>
                <c:formatCode>"$"#,##0</c:formatCode>
                <c:ptCount val="13"/>
                <c:pt idx="8" formatCode="&quot;$&quot;#,#0#,">
                  <c:v>3390326.8181777541</c:v>
                </c:pt>
                <c:pt idx="9" formatCode="&quot;$&quot;#,#0#,">
                  <c:v>1887421.0800092798</c:v>
                </c:pt>
                <c:pt idx="10" formatCode="&quot;$&quot;#,#0#,">
                  <c:v>1474687.9103010197</c:v>
                </c:pt>
                <c:pt idx="11" formatCode="&quot;$&quot;#,#0#,">
                  <c:v>1321700.3773354837</c:v>
                </c:pt>
                <c:pt idx="12" formatCode="&quot;$&quot;#,#0#,">
                  <c:v>1373713.7067270062</c:v>
                </c:pt>
              </c:numCache>
            </c:numRef>
          </c:val>
        </c:ser>
        <c:overlap val="100"/>
        <c:axId val="81608704"/>
        <c:axId val="81611392"/>
      </c:barChart>
      <c:catAx>
        <c:axId val="81608704"/>
        <c:scaling>
          <c:orientation val="minMax"/>
        </c:scaling>
        <c:axPos val="b"/>
        <c:numFmt formatCode="General" sourceLinked="1"/>
        <c:tickLblPos val="low"/>
        <c:txPr>
          <a:bodyPr rot="-2700000" vert="horz"/>
          <a:lstStyle/>
          <a:p>
            <a:pPr>
              <a:defRPr sz="1200" b="1" i="0" u="none" strike="noStrike" baseline="0">
                <a:solidFill>
                  <a:srgbClr val="333399"/>
                </a:solidFill>
                <a:latin typeface="Arial"/>
                <a:ea typeface="Arial"/>
                <a:cs typeface="Arial"/>
              </a:defRPr>
            </a:pPr>
            <a:endParaRPr lang="en-US"/>
          </a:p>
        </c:txPr>
        <c:crossAx val="81611392"/>
        <c:crosses val="autoZero"/>
        <c:auto val="1"/>
        <c:lblAlgn val="ctr"/>
        <c:lblOffset val="100"/>
      </c:catAx>
      <c:valAx>
        <c:axId val="81611392"/>
        <c:scaling>
          <c:orientation val="minMax"/>
        </c:scaling>
        <c:axPos val="l"/>
        <c:majorGridlines/>
        <c:title>
          <c:tx>
            <c:rich>
              <a:bodyPr/>
              <a:lstStyle/>
              <a:p>
                <a:pPr>
                  <a:defRPr sz="1400" b="1" i="0" u="none" strike="noStrike" baseline="0">
                    <a:solidFill>
                      <a:srgbClr val="000000"/>
                    </a:solidFill>
                    <a:latin typeface="Calibri"/>
                    <a:ea typeface="Calibri"/>
                    <a:cs typeface="Calibri"/>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81608704"/>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Expenditure - Criminal Jurisdiction</a:t>
            </a:r>
          </a:p>
        </c:rich>
      </c:tx>
    </c:title>
    <c:plotArea>
      <c:layout/>
      <c:barChart>
        <c:barDir val="col"/>
        <c:grouping val="clustered"/>
        <c:ser>
          <c:idx val="0"/>
          <c:order val="0"/>
          <c:tx>
            <c:strRef>
              <c:f>Criminal!$G$3</c:f>
              <c:strCache>
                <c:ptCount val="1"/>
                <c:pt idx="0">
                  <c:v>Actual</c:v>
                </c:pt>
              </c:strCache>
            </c:strRef>
          </c:tx>
          <c:spPr>
            <a:solidFill>
              <a:schemeClr val="tx2"/>
            </a:solidFill>
            <a:ln>
              <a:solidFill>
                <a:schemeClr val="tx2"/>
              </a:solidFill>
            </a:ln>
          </c:spPr>
          <c:cat>
            <c:strRef>
              <c:f>Criminal!$F$5:$F$17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Criminal!$G$5:$G$17</c:f>
              <c:numCache>
                <c:formatCode>"$"#,#0#,</c:formatCode>
                <c:ptCount val="13"/>
                <c:pt idx="0">
                  <c:v>71615334.920000002</c:v>
                </c:pt>
                <c:pt idx="1">
                  <c:v>77741869.829999998</c:v>
                </c:pt>
                <c:pt idx="2">
                  <c:v>72959096.5</c:v>
                </c:pt>
                <c:pt idx="3">
                  <c:v>55951571.410099998</c:v>
                </c:pt>
                <c:pt idx="4">
                  <c:v>44982944.219999999</c:v>
                </c:pt>
                <c:pt idx="5">
                  <c:v>47614216.039999999</c:v>
                </c:pt>
                <c:pt idx="6">
                  <c:v>58044884.760000005</c:v>
                </c:pt>
                <c:pt idx="7">
                  <c:v>62076571.700000003</c:v>
                </c:pt>
              </c:numCache>
            </c:numRef>
          </c:val>
        </c:ser>
        <c:ser>
          <c:idx val="1"/>
          <c:order val="1"/>
          <c:tx>
            <c:strRef>
              <c:f>Criminal!$H$3</c:f>
              <c:strCache>
                <c:ptCount val="1"/>
                <c:pt idx="0">
                  <c:v>Forecast</c:v>
                </c:pt>
              </c:strCache>
            </c:strRef>
          </c:tx>
          <c:spPr>
            <a:solidFill>
              <a:schemeClr val="accent1"/>
            </a:solidFill>
            <a:ln>
              <a:solidFill>
                <a:schemeClr val="accent1"/>
              </a:solidFill>
            </a:ln>
          </c:spPr>
          <c:cat>
            <c:strRef>
              <c:f>Criminal!$F$5:$F$17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Criminal!$H$5:$H$17</c:f>
              <c:numCache>
                <c:formatCode>General</c:formatCode>
                <c:ptCount val="13"/>
                <c:pt idx="8" formatCode="&quot;$&quot;#,#0#,">
                  <c:v>70961597.497538552</c:v>
                </c:pt>
                <c:pt idx="9" formatCode="&quot;$&quot;#,#0#,">
                  <c:v>73165209.096073195</c:v>
                </c:pt>
                <c:pt idx="10" formatCode="&quot;$&quot;#,#0#,">
                  <c:v>75375626.183784902</c:v>
                </c:pt>
                <c:pt idx="11" formatCode="&quot;$&quot;#,#0#,">
                  <c:v>78936775.844529599</c:v>
                </c:pt>
                <c:pt idx="12" formatCode="&quot;$&quot;#,#0#,">
                  <c:v>82100163.976861417</c:v>
                </c:pt>
              </c:numCache>
            </c:numRef>
          </c:val>
        </c:ser>
        <c:overlap val="100"/>
        <c:axId val="83627008"/>
        <c:axId val="83673856"/>
      </c:barChart>
      <c:catAx>
        <c:axId val="83627008"/>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83673856"/>
        <c:crosses val="autoZero"/>
        <c:auto val="1"/>
        <c:lblAlgn val="ctr"/>
        <c:lblOffset val="100"/>
      </c:catAx>
      <c:valAx>
        <c:axId val="83673856"/>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83627008"/>
        <c:crosses val="autoZero"/>
        <c:crossBetween val="between"/>
      </c:valAx>
    </c:plotArea>
    <c:legend>
      <c:legendPos val="b"/>
      <c:txPr>
        <a:bodyPr/>
        <a:lstStyle/>
        <a:p>
          <a:pPr>
            <a:defRPr sz="1285"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Criminal!$C$3</c:f>
              <c:strCache>
                <c:ptCount val="1"/>
                <c:pt idx="0">
                  <c:v>Actual</c:v>
                </c:pt>
              </c:strCache>
            </c:strRef>
          </c:tx>
          <c:spPr>
            <a:ln w="38100">
              <a:solidFill>
                <a:schemeClr val="tx2"/>
              </a:solidFill>
            </a:ln>
          </c:spPr>
          <c:marker>
            <c:symbol val="none"/>
          </c:marker>
          <c:cat>
            <c:strRef>
              <c:f>Criminal!$B$4:$B$59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Criminal!$C$4:$C$59</c:f>
              <c:numCache>
                <c:formatCode>"$"#,#0#,</c:formatCode>
                <c:ptCount val="56"/>
                <c:pt idx="0">
                  <c:v>14360708.09</c:v>
                </c:pt>
                <c:pt idx="1">
                  <c:v>14374318.390000001</c:v>
                </c:pt>
                <c:pt idx="2">
                  <c:v>11066136.190000001</c:v>
                </c:pt>
                <c:pt idx="3">
                  <c:v>14853126.059999999</c:v>
                </c:pt>
                <c:pt idx="4">
                  <c:v>16875069.830000002</c:v>
                </c:pt>
                <c:pt idx="5">
                  <c:v>21528977.43</c:v>
                </c:pt>
                <c:pt idx="6">
                  <c:v>14686613.319999998</c:v>
                </c:pt>
                <c:pt idx="7">
                  <c:v>18524674.34</c:v>
                </c:pt>
                <c:pt idx="8">
                  <c:v>18619964.400000002</c:v>
                </c:pt>
                <c:pt idx="9">
                  <c:v>20088740.089999996</c:v>
                </c:pt>
                <c:pt idx="10">
                  <c:v>16087995.1</c:v>
                </c:pt>
                <c:pt idx="11">
                  <c:v>22945170.239999998</c:v>
                </c:pt>
                <c:pt idx="12">
                  <c:v>18876302.48</c:v>
                </c:pt>
                <c:pt idx="13">
                  <c:v>19906831.689999998</c:v>
                </c:pt>
                <c:pt idx="14">
                  <c:v>17543075.920000002</c:v>
                </c:pt>
                <c:pt idx="15">
                  <c:v>16632886.41</c:v>
                </c:pt>
                <c:pt idx="16">
                  <c:v>16266017.020099999</c:v>
                </c:pt>
                <c:pt idx="17">
                  <c:v>15153677.280000001</c:v>
                </c:pt>
                <c:pt idx="18">
                  <c:v>13788121.640000001</c:v>
                </c:pt>
                <c:pt idx="19">
                  <c:v>10743755.470000001</c:v>
                </c:pt>
                <c:pt idx="20">
                  <c:v>13750320.129999999</c:v>
                </c:pt>
                <c:pt idx="21">
                  <c:v>14199833.039999999</c:v>
                </c:pt>
                <c:pt idx="22">
                  <c:v>9828201.1999999993</c:v>
                </c:pt>
                <c:pt idx="23">
                  <c:v>7204589.8500000006</c:v>
                </c:pt>
                <c:pt idx="24">
                  <c:v>11153730.530000001</c:v>
                </c:pt>
                <c:pt idx="25">
                  <c:v>13778214.84</c:v>
                </c:pt>
                <c:pt idx="26">
                  <c:v>11148116.050000001</c:v>
                </c:pt>
                <c:pt idx="27">
                  <c:v>11534154.619999999</c:v>
                </c:pt>
                <c:pt idx="28">
                  <c:v>14034520.620000001</c:v>
                </c:pt>
                <c:pt idx="29">
                  <c:v>15017774.23</c:v>
                </c:pt>
                <c:pt idx="30">
                  <c:v>12506033.350000001</c:v>
                </c:pt>
                <c:pt idx="31">
                  <c:v>16486556.560000001</c:v>
                </c:pt>
                <c:pt idx="32">
                  <c:v>15397023.379999999</c:v>
                </c:pt>
                <c:pt idx="33">
                  <c:v>15796725.970000001</c:v>
                </c:pt>
                <c:pt idx="34">
                  <c:v>13150679.579999998</c:v>
                </c:pt>
                <c:pt idx="35">
                  <c:v>17732142.77</c:v>
                </c:pt>
                <c:pt idx="36">
                  <c:v>17710965.59</c:v>
                </c:pt>
                <c:pt idx="37">
                  <c:v>19872673.310000002</c:v>
                </c:pt>
                <c:pt idx="38">
                  <c:v>14965641.32</c:v>
                </c:pt>
              </c:numCache>
            </c:numRef>
          </c:val>
        </c:ser>
        <c:ser>
          <c:idx val="1"/>
          <c:order val="1"/>
          <c:tx>
            <c:strRef>
              <c:f>Criminal!$D$3</c:f>
              <c:strCache>
                <c:ptCount val="1"/>
                <c:pt idx="0">
                  <c:v>Forecast</c:v>
                </c:pt>
              </c:strCache>
            </c:strRef>
          </c:tx>
          <c:spPr>
            <a:ln w="31750">
              <a:solidFill>
                <a:schemeClr val="accent1"/>
              </a:solidFill>
            </a:ln>
          </c:spPr>
          <c:marker>
            <c:symbol val="none"/>
          </c:marker>
          <c:cat>
            <c:strRef>
              <c:f>Criminal!$B$4:$B$59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Criminal!$D$4:$D$59</c:f>
              <c:numCache>
                <c:formatCode>General</c:formatCode>
                <c:ptCount val="56"/>
                <c:pt idx="36" formatCode="&quot;$&quot;#,#0#,">
                  <c:v>18107111.299903855</c:v>
                </c:pt>
                <c:pt idx="37" formatCode="&quot;$&quot;#,#0#,">
                  <c:v>18730553.000311565</c:v>
                </c:pt>
                <c:pt idx="38" formatCode="&quot;$&quot;#,#0#,">
                  <c:v>14839442.633811563</c:v>
                </c:pt>
                <c:pt idx="39" formatCode="&quot;$&quot;#,#0#,">
                  <c:v>19284490.563511562</c:v>
                </c:pt>
                <c:pt idx="40" formatCode="&quot;$&quot;#,#0#,">
                  <c:v>19365244.611061797</c:v>
                </c:pt>
                <c:pt idx="41" formatCode="&quot;$&quot;#,#0#,">
                  <c:v>19187523.875543617</c:v>
                </c:pt>
                <c:pt idx="42" formatCode="&quot;$&quot;#,#0#,">
                  <c:v>15085695.513337867</c:v>
                </c:pt>
                <c:pt idx="43" formatCode="&quot;$&quot;#,#0#,">
                  <c:v>19526745.096129917</c:v>
                </c:pt>
                <c:pt idx="44" formatCode="&quot;$&quot;#,#0#,">
                  <c:v>19844181.749865156</c:v>
                </c:pt>
                <c:pt idx="45" formatCode="&quot;$&quot;#,#0#,">
                  <c:v>19789441.987353288</c:v>
                </c:pt>
                <c:pt idx="46" formatCode="&quot;$&quot;#,#0#,">
                  <c:v>15639199.100216353</c:v>
                </c:pt>
                <c:pt idx="47" formatCode="&quot;$&quot;#,#0#,">
                  <c:v>20102803.346350119</c:v>
                </c:pt>
                <c:pt idx="48" formatCode="&quot;$&quot;#,#0#,">
                  <c:v>20709856.143670399</c:v>
                </c:pt>
                <c:pt idx="49" formatCode="&quot;$&quot;#,#0#,">
                  <c:v>20726903.925265215</c:v>
                </c:pt>
                <c:pt idx="50" formatCode="&quot;$&quot;#,#0#,">
                  <c:v>16485428.280300133</c:v>
                </c:pt>
                <c:pt idx="51" formatCode="&quot;$&quot;#,#0#,">
                  <c:v>21014587.495293848</c:v>
                </c:pt>
                <c:pt idx="52" formatCode="&quot;$&quot;#,#0#,">
                  <c:v>21623805.304214969</c:v>
                </c:pt>
                <c:pt idx="53" formatCode="&quot;$&quot;#,#0#,">
                  <c:v>21510664.385787815</c:v>
                </c:pt>
                <c:pt idx="54" formatCode="&quot;$&quot;#,#0#,">
                  <c:v>17193616.893291924</c:v>
                </c:pt>
                <c:pt idx="55" formatCode="&quot;$&quot;#,#0#,">
                  <c:v>21772077.393566713</c:v>
                </c:pt>
              </c:numCache>
            </c:numRef>
          </c:val>
        </c:ser>
        <c:marker val="1"/>
        <c:axId val="97847168"/>
        <c:axId val="97848704"/>
      </c:lineChart>
      <c:catAx>
        <c:axId val="97847168"/>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97848704"/>
        <c:crosses val="autoZero"/>
        <c:auto val="1"/>
        <c:lblAlgn val="ctr"/>
        <c:lblOffset val="100"/>
      </c:catAx>
      <c:valAx>
        <c:axId val="97848704"/>
        <c:scaling>
          <c:orientation val="minMax"/>
        </c:scaling>
        <c:axPos val="l"/>
        <c:majorGridlines/>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97847168"/>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Expenditure - Family Jurisdiction</a:t>
            </a:r>
          </a:p>
        </c:rich>
      </c:tx>
    </c:title>
    <c:plotArea>
      <c:layout/>
      <c:barChart>
        <c:barDir val="col"/>
        <c:grouping val="clustered"/>
        <c:ser>
          <c:idx val="0"/>
          <c:order val="0"/>
          <c:tx>
            <c:strRef>
              <c:f>Family!$G$3</c:f>
              <c:strCache>
                <c:ptCount val="1"/>
                <c:pt idx="0">
                  <c:v>Actual</c:v>
                </c:pt>
              </c:strCache>
            </c:strRef>
          </c:tx>
          <c:spPr>
            <a:solidFill>
              <a:schemeClr val="tx2"/>
            </a:solidFill>
            <a:ln>
              <a:solidFill>
                <a:schemeClr val="tx2"/>
              </a:solidFill>
            </a:ln>
          </c:spPr>
          <c:cat>
            <c:strRef>
              <c:f>Family!$F$5:$F$17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Family!$G$5:$G$17</c:f>
              <c:numCache>
                <c:formatCode>"$"#,#0#,</c:formatCode>
                <c:ptCount val="13"/>
                <c:pt idx="0">
                  <c:v>39640278.880000003</c:v>
                </c:pt>
                <c:pt idx="1">
                  <c:v>54719311.830000006</c:v>
                </c:pt>
                <c:pt idx="2">
                  <c:v>53140621.129999995</c:v>
                </c:pt>
                <c:pt idx="3">
                  <c:v>53235967.440099999</c:v>
                </c:pt>
                <c:pt idx="4">
                  <c:v>41955067.800000004</c:v>
                </c:pt>
                <c:pt idx="5">
                  <c:v>43256366.609999999</c:v>
                </c:pt>
                <c:pt idx="6">
                  <c:v>42906771.590000004</c:v>
                </c:pt>
                <c:pt idx="7">
                  <c:v>44585087.839999996</c:v>
                </c:pt>
              </c:numCache>
            </c:numRef>
          </c:val>
        </c:ser>
        <c:ser>
          <c:idx val="1"/>
          <c:order val="1"/>
          <c:tx>
            <c:strRef>
              <c:f>Family!$H$3</c:f>
              <c:strCache>
                <c:ptCount val="1"/>
                <c:pt idx="0">
                  <c:v>Forecast</c:v>
                </c:pt>
              </c:strCache>
            </c:strRef>
          </c:tx>
          <c:spPr>
            <a:solidFill>
              <a:schemeClr val="accent1"/>
            </a:solidFill>
            <a:ln>
              <a:solidFill>
                <a:schemeClr val="accent1"/>
              </a:solidFill>
            </a:ln>
          </c:spPr>
          <c:cat>
            <c:strRef>
              <c:f>Family!$F$5:$F$17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Family!$H$5:$H$17</c:f>
              <c:numCache>
                <c:formatCode>General</c:formatCode>
                <c:ptCount val="13"/>
                <c:pt idx="8" formatCode="&quot;$&quot;#,#0#,">
                  <c:v>46464204.803303495</c:v>
                </c:pt>
                <c:pt idx="9" formatCode="&quot;$&quot;#,#0#,">
                  <c:v>49455292.790909015</c:v>
                </c:pt>
                <c:pt idx="10" formatCode="&quot;$&quot;#,#0#,">
                  <c:v>51346471.01101537</c:v>
                </c:pt>
                <c:pt idx="11" formatCode="&quot;$&quot;#,#0#,">
                  <c:v>50998042.142690472</c:v>
                </c:pt>
                <c:pt idx="12" formatCode="&quot;$&quot;#,#0#,">
                  <c:v>50998045.659213424</c:v>
                </c:pt>
              </c:numCache>
            </c:numRef>
          </c:val>
        </c:ser>
        <c:overlap val="100"/>
        <c:axId val="213122048"/>
        <c:axId val="215945984"/>
      </c:barChart>
      <c:catAx>
        <c:axId val="213122048"/>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215945984"/>
        <c:crosses val="autoZero"/>
        <c:auto val="1"/>
        <c:lblAlgn val="ctr"/>
        <c:lblOffset val="100"/>
      </c:catAx>
      <c:valAx>
        <c:axId val="215945984"/>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213122048"/>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lang val="en-NZ"/>
  <c:chart>
    <c:plotArea>
      <c:layout/>
      <c:lineChart>
        <c:grouping val="standard"/>
        <c:ser>
          <c:idx val="0"/>
          <c:order val="0"/>
          <c:tx>
            <c:strRef>
              <c:f>Family!$C$3</c:f>
              <c:strCache>
                <c:ptCount val="1"/>
                <c:pt idx="0">
                  <c:v>Actual</c:v>
                </c:pt>
              </c:strCache>
            </c:strRef>
          </c:tx>
          <c:spPr>
            <a:ln w="38100">
              <a:solidFill>
                <a:schemeClr val="tx2"/>
              </a:solidFill>
            </a:ln>
          </c:spPr>
          <c:marker>
            <c:symbol val="none"/>
          </c:marker>
          <c:cat>
            <c:strRef>
              <c:f>Family!$B$4:$B$59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Family!$C$4:$C$59</c:f>
              <c:numCache>
                <c:formatCode>"$"#,#0#,</c:formatCode>
                <c:ptCount val="56"/>
                <c:pt idx="0">
                  <c:v>6984186.160000002</c:v>
                </c:pt>
                <c:pt idx="1">
                  <c:v>7473282.1600000001</c:v>
                </c:pt>
                <c:pt idx="2">
                  <c:v>6413737.4299999997</c:v>
                </c:pt>
                <c:pt idx="3">
                  <c:v>8753604.8800000008</c:v>
                </c:pt>
                <c:pt idx="4">
                  <c:v>8985630.1600000001</c:v>
                </c:pt>
                <c:pt idx="5">
                  <c:v>10206972.91</c:v>
                </c:pt>
                <c:pt idx="6">
                  <c:v>8794582.209999999</c:v>
                </c:pt>
                <c:pt idx="7">
                  <c:v>11653093.6</c:v>
                </c:pt>
                <c:pt idx="8">
                  <c:v>12581191.170000002</c:v>
                </c:pt>
                <c:pt idx="9">
                  <c:v>12596648.98</c:v>
                </c:pt>
                <c:pt idx="10">
                  <c:v>12107463.58</c:v>
                </c:pt>
                <c:pt idx="11">
                  <c:v>17434008.100000001</c:v>
                </c:pt>
                <c:pt idx="12">
                  <c:v>13979840.849999998</c:v>
                </c:pt>
                <c:pt idx="13">
                  <c:v>13604068.329999998</c:v>
                </c:pt>
                <c:pt idx="14">
                  <c:v>13469689.889999999</c:v>
                </c:pt>
                <c:pt idx="15">
                  <c:v>12087022.060000002</c:v>
                </c:pt>
                <c:pt idx="16">
                  <c:v>13461836.100099999</c:v>
                </c:pt>
                <c:pt idx="17">
                  <c:v>13570095.559999999</c:v>
                </c:pt>
                <c:pt idx="18">
                  <c:v>10396516.99</c:v>
                </c:pt>
                <c:pt idx="19">
                  <c:v>15807518.789999999</c:v>
                </c:pt>
                <c:pt idx="20">
                  <c:v>11372074.670000002</c:v>
                </c:pt>
                <c:pt idx="21">
                  <c:v>11967716.850000001</c:v>
                </c:pt>
                <c:pt idx="22">
                  <c:v>8930008.620000001</c:v>
                </c:pt>
                <c:pt idx="23">
                  <c:v>9685267.6600000001</c:v>
                </c:pt>
                <c:pt idx="24">
                  <c:v>11411952.85</c:v>
                </c:pt>
                <c:pt idx="25">
                  <c:v>12283561.199999999</c:v>
                </c:pt>
                <c:pt idx="26">
                  <c:v>9268217.459999999</c:v>
                </c:pt>
                <c:pt idx="27">
                  <c:v>10292635.100000001</c:v>
                </c:pt>
                <c:pt idx="28">
                  <c:v>10213950.130000001</c:v>
                </c:pt>
                <c:pt idx="29">
                  <c:v>11505471.34</c:v>
                </c:pt>
                <c:pt idx="30">
                  <c:v>9090259.7300000004</c:v>
                </c:pt>
                <c:pt idx="31">
                  <c:v>12097090.390000001</c:v>
                </c:pt>
                <c:pt idx="32">
                  <c:v>11444469.59</c:v>
                </c:pt>
                <c:pt idx="33">
                  <c:v>11888662.469999999</c:v>
                </c:pt>
                <c:pt idx="34">
                  <c:v>9119100.8999999985</c:v>
                </c:pt>
                <c:pt idx="35">
                  <c:v>12132854.879999999</c:v>
                </c:pt>
                <c:pt idx="36">
                  <c:v>11241169.77</c:v>
                </c:pt>
                <c:pt idx="37">
                  <c:v>12227787.470000001</c:v>
                </c:pt>
                <c:pt idx="38">
                  <c:v>8971609.0299999993</c:v>
                </c:pt>
              </c:numCache>
            </c:numRef>
          </c:val>
        </c:ser>
        <c:ser>
          <c:idx val="1"/>
          <c:order val="1"/>
          <c:tx>
            <c:strRef>
              <c:f>Family!$D$3</c:f>
              <c:strCache>
                <c:ptCount val="1"/>
                <c:pt idx="0">
                  <c:v>Forecast</c:v>
                </c:pt>
              </c:strCache>
            </c:strRef>
          </c:tx>
          <c:spPr>
            <a:ln w="31750">
              <a:solidFill>
                <a:schemeClr val="accent1"/>
              </a:solidFill>
            </a:ln>
          </c:spPr>
          <c:marker>
            <c:symbol val="none"/>
          </c:marker>
          <c:cat>
            <c:strRef>
              <c:f>Family!$B$4:$B$59</c:f>
              <c:strCache>
                <c:ptCount val="56"/>
                <c:pt idx="0">
                  <c:v>Jul-Sep 2007</c:v>
                </c:pt>
                <c:pt idx="1">
                  <c:v>Oct-Dec 2007</c:v>
                </c:pt>
                <c:pt idx="2">
                  <c:v>Jan-Mar 2008</c:v>
                </c:pt>
                <c:pt idx="3">
                  <c:v>Apr-Jun 2008</c:v>
                </c:pt>
                <c:pt idx="4">
                  <c:v>Jul-Sep 2008</c:v>
                </c:pt>
                <c:pt idx="5">
                  <c:v>Oct-Dec 2008</c:v>
                </c:pt>
                <c:pt idx="6">
                  <c:v>Jan-Mar 2009</c:v>
                </c:pt>
                <c:pt idx="7">
                  <c:v>Apr-Jun 2009</c:v>
                </c:pt>
                <c:pt idx="8">
                  <c:v>Jul-Sep 2009</c:v>
                </c:pt>
                <c:pt idx="9">
                  <c:v>Oct-Dec 2009</c:v>
                </c:pt>
                <c:pt idx="10">
                  <c:v>Jan-Mar 2010</c:v>
                </c:pt>
                <c:pt idx="11">
                  <c:v>Apr-Jun 2010</c:v>
                </c:pt>
                <c:pt idx="12">
                  <c:v>Jul-Sep 2010</c:v>
                </c:pt>
                <c:pt idx="13">
                  <c:v>Oct-Dec 2010</c:v>
                </c:pt>
                <c:pt idx="14">
                  <c:v>Jan-Mar 2011</c:v>
                </c:pt>
                <c:pt idx="15">
                  <c:v>Apr-Jun 2011</c:v>
                </c:pt>
                <c:pt idx="16">
                  <c:v>Jul-Sep 2011</c:v>
                </c:pt>
                <c:pt idx="17">
                  <c:v>Oct-Dec 2011</c:v>
                </c:pt>
                <c:pt idx="18">
                  <c:v>Jan-Mar 2012</c:v>
                </c:pt>
                <c:pt idx="19">
                  <c:v>Apr-Jun 2012</c:v>
                </c:pt>
                <c:pt idx="20">
                  <c:v>Jul-Sep 2012</c:v>
                </c:pt>
                <c:pt idx="21">
                  <c:v>Oct-Dec 2012</c:v>
                </c:pt>
                <c:pt idx="22">
                  <c:v>Jan-Mar 2013</c:v>
                </c:pt>
                <c:pt idx="23">
                  <c:v>Apr-Jun 2013</c:v>
                </c:pt>
                <c:pt idx="24">
                  <c:v>Jul-Sep 2013</c:v>
                </c:pt>
                <c:pt idx="25">
                  <c:v>Oct-Dec 2013</c:v>
                </c:pt>
                <c:pt idx="26">
                  <c:v>Jan-Mar 2014</c:v>
                </c:pt>
                <c:pt idx="27">
                  <c:v>Apr-Jun 2014</c:v>
                </c:pt>
                <c:pt idx="28">
                  <c:v>Jul-Sep 2014</c:v>
                </c:pt>
                <c:pt idx="29">
                  <c:v>Oct-Dec 2014</c:v>
                </c:pt>
                <c:pt idx="30">
                  <c:v>Jan-Mar 2015</c:v>
                </c:pt>
                <c:pt idx="31">
                  <c:v>Apr-Jun 2015</c:v>
                </c:pt>
                <c:pt idx="32">
                  <c:v>Jul-Sep 2015</c:v>
                </c:pt>
                <c:pt idx="33">
                  <c:v>Oct-Dec 2015</c:v>
                </c:pt>
                <c:pt idx="34">
                  <c:v>Jan-Mar 2016</c:v>
                </c:pt>
                <c:pt idx="35">
                  <c:v>Apr-Jun 2016</c:v>
                </c:pt>
                <c:pt idx="36">
                  <c:v>Jul-Sep 2016</c:v>
                </c:pt>
                <c:pt idx="37">
                  <c:v>Oct-Dec 2016</c:v>
                </c:pt>
                <c:pt idx="38">
                  <c:v>Jan-Mar 2017</c:v>
                </c:pt>
                <c:pt idx="39">
                  <c:v>Apr-Jun 2017</c:v>
                </c:pt>
                <c:pt idx="40">
                  <c:v>Jul-Sep 2017</c:v>
                </c:pt>
                <c:pt idx="41">
                  <c:v>Oct-Dec 2017</c:v>
                </c:pt>
                <c:pt idx="42">
                  <c:v>Jan-Mar 2018</c:v>
                </c:pt>
                <c:pt idx="43">
                  <c:v>Apr-Jun 2018</c:v>
                </c:pt>
                <c:pt idx="44">
                  <c:v>Jul-Sep 2018</c:v>
                </c:pt>
                <c:pt idx="45">
                  <c:v>Oct-Dec 2018</c:v>
                </c:pt>
                <c:pt idx="46">
                  <c:v>Jan-Mar 2019</c:v>
                </c:pt>
                <c:pt idx="47">
                  <c:v>Apr-Jun 2019</c:v>
                </c:pt>
                <c:pt idx="48">
                  <c:v>Jul-Sep 2019</c:v>
                </c:pt>
                <c:pt idx="49">
                  <c:v>Oct-Dec 2019</c:v>
                </c:pt>
                <c:pt idx="50">
                  <c:v>Jan-Mar 2020</c:v>
                </c:pt>
                <c:pt idx="51">
                  <c:v>Apr-Jun 2020</c:v>
                </c:pt>
                <c:pt idx="52">
                  <c:v>Jul-Sep 2020</c:v>
                </c:pt>
                <c:pt idx="53">
                  <c:v>Oct-Dec 2020</c:v>
                </c:pt>
                <c:pt idx="54">
                  <c:v>Jan-Mar 2021</c:v>
                </c:pt>
                <c:pt idx="55">
                  <c:v>Apr-Jun 2021</c:v>
                </c:pt>
              </c:strCache>
            </c:strRef>
          </c:cat>
          <c:val>
            <c:numRef>
              <c:f>Family!$D$4:$D$59</c:f>
              <c:numCache>
                <c:formatCode>General</c:formatCode>
                <c:ptCount val="56"/>
                <c:pt idx="36" formatCode="&quot;$&quot;#,#0#,">
                  <c:v>11534791.860196263</c:v>
                </c:pt>
                <c:pt idx="37" formatCode="&quot;$&quot;#,#0#,">
                  <c:v>12199316.820689999</c:v>
                </c:pt>
                <c:pt idx="38" formatCode="&quot;$&quot;#,#0#,">
                  <c:v>10200310.107683674</c:v>
                </c:pt>
                <c:pt idx="39" formatCode="&quot;$&quot;#,#0#,">
                  <c:v>12529786.014733564</c:v>
                </c:pt>
                <c:pt idx="40" formatCode="&quot;$&quot;#,#0#,">
                  <c:v>13052746.695607316</c:v>
                </c:pt>
                <c:pt idx="41" formatCode="&quot;$&quot;#,#0#,">
                  <c:v>12717624.80836292</c:v>
                </c:pt>
                <c:pt idx="42" formatCode="&quot;$&quot;#,#0#,">
                  <c:v>10632522.89875143</c:v>
                </c:pt>
                <c:pt idx="43" formatCode="&quot;$&quot;#,#0#,">
                  <c:v>13052398.388187349</c:v>
                </c:pt>
                <c:pt idx="44" formatCode="&quot;$&quot;#,#0#,">
                  <c:v>13536296.854099803</c:v>
                </c:pt>
                <c:pt idx="45" formatCode="&quot;$&quot;#,#0#,">
                  <c:v>13225607.758440072</c:v>
                </c:pt>
                <c:pt idx="46" formatCode="&quot;$&quot;#,#0#,">
                  <c:v>11038308.33204364</c:v>
                </c:pt>
                <c:pt idx="47" formatCode="&quot;$&quot;#,#0#,">
                  <c:v>13546258.06643186</c:v>
                </c:pt>
                <c:pt idx="48" formatCode="&quot;$&quot;#,#0#,">
                  <c:v>13449164.31598204</c:v>
                </c:pt>
                <c:pt idx="49" formatCode="&quot;$&quot;#,#0#,">
                  <c:v>13138498.604270348</c:v>
                </c:pt>
                <c:pt idx="50" formatCode="&quot;$&quot;#,#0#,">
                  <c:v>10951211.449785024</c:v>
                </c:pt>
                <c:pt idx="51" formatCode="&quot;$&quot;#,#0#,">
                  <c:v>13459167.772653056</c:v>
                </c:pt>
                <c:pt idx="52" formatCode="&quot;$&quot;#,#0#,">
                  <c:v>13449161.983199282</c:v>
                </c:pt>
                <c:pt idx="53" formatCode="&quot;$&quot;#,#0#,">
                  <c:v>13138499.227747526</c:v>
                </c:pt>
                <c:pt idx="54" formatCode="&quot;$&quot;#,#0#,">
                  <c:v>10951213.635465018</c:v>
                </c:pt>
                <c:pt idx="55" formatCode="&quot;$&quot;#,#0#,">
                  <c:v>13459170.812801596</c:v>
                </c:pt>
              </c:numCache>
            </c:numRef>
          </c:val>
        </c:ser>
        <c:marker val="1"/>
        <c:axId val="230301056"/>
        <c:axId val="238675456"/>
      </c:lineChart>
      <c:catAx>
        <c:axId val="230301056"/>
        <c:scaling>
          <c:orientation val="minMax"/>
        </c:scaling>
        <c:axPos val="b"/>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238675456"/>
        <c:crosses val="autoZero"/>
        <c:auto val="1"/>
        <c:lblAlgn val="ctr"/>
        <c:lblOffset val="100"/>
      </c:catAx>
      <c:valAx>
        <c:axId val="238675456"/>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230301056"/>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800" b="1" i="0" u="none" strike="noStrike" baseline="0">
                <a:solidFill>
                  <a:srgbClr val="000000"/>
                </a:solidFill>
                <a:latin typeface="Calibri"/>
                <a:ea typeface="Calibri"/>
                <a:cs typeface="Calibri"/>
              </a:defRPr>
            </a:pPr>
            <a:r>
              <a:rPr lang="en-NZ"/>
              <a:t>Legal Aid Expenditure - Civil Jurisdiction</a:t>
            </a:r>
          </a:p>
        </c:rich>
      </c:tx>
    </c:title>
    <c:plotArea>
      <c:layout/>
      <c:barChart>
        <c:barDir val="col"/>
        <c:grouping val="clustered"/>
        <c:ser>
          <c:idx val="0"/>
          <c:order val="0"/>
          <c:tx>
            <c:strRef>
              <c:f>Civil!$G$3</c:f>
              <c:strCache>
                <c:ptCount val="1"/>
                <c:pt idx="0">
                  <c:v>Actual</c:v>
                </c:pt>
              </c:strCache>
            </c:strRef>
          </c:tx>
          <c:spPr>
            <a:solidFill>
              <a:schemeClr val="tx2"/>
            </a:solidFill>
            <a:ln>
              <a:solidFill>
                <a:schemeClr val="tx2"/>
              </a:solidFill>
            </a:ln>
          </c:spPr>
          <c:cat>
            <c:strRef>
              <c:f>Civil!$F$5:$F$17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Civil!$G$5:$G$17</c:f>
              <c:numCache>
                <c:formatCode>"$"#,#0#,</c:formatCode>
                <c:ptCount val="13"/>
                <c:pt idx="0">
                  <c:v>6611001.2899999991</c:v>
                </c:pt>
                <c:pt idx="1">
                  <c:v>7663900.2200000007</c:v>
                </c:pt>
                <c:pt idx="2">
                  <c:v>6994604.3799999999</c:v>
                </c:pt>
                <c:pt idx="3">
                  <c:v>6167220.8199999984</c:v>
                </c:pt>
                <c:pt idx="4">
                  <c:v>6168983.9699999997</c:v>
                </c:pt>
                <c:pt idx="5">
                  <c:v>6356324.9899999993</c:v>
                </c:pt>
                <c:pt idx="6">
                  <c:v>5404373.0099999998</c:v>
                </c:pt>
                <c:pt idx="7">
                  <c:v>6186983.1600000001</c:v>
                </c:pt>
              </c:numCache>
            </c:numRef>
          </c:val>
        </c:ser>
        <c:ser>
          <c:idx val="1"/>
          <c:order val="1"/>
          <c:tx>
            <c:strRef>
              <c:f>Civil!$H$3</c:f>
              <c:strCache>
                <c:ptCount val="1"/>
                <c:pt idx="0">
                  <c:v>Forecast</c:v>
                </c:pt>
              </c:strCache>
            </c:strRef>
          </c:tx>
          <c:spPr>
            <a:solidFill>
              <a:schemeClr val="accent1"/>
            </a:solidFill>
            <a:ln>
              <a:solidFill>
                <a:schemeClr val="accent1"/>
              </a:solidFill>
            </a:ln>
          </c:spPr>
          <c:cat>
            <c:strRef>
              <c:f>Civil!$F$5:$F$17</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Civil!$H$5:$H$17</c:f>
              <c:numCache>
                <c:formatCode>General</c:formatCode>
                <c:ptCount val="13"/>
                <c:pt idx="8" formatCode="&quot;$&quot;#,#0#,">
                  <c:v>5564863.2913324861</c:v>
                </c:pt>
                <c:pt idx="9" formatCode="&quot;$&quot;#,#0#,">
                  <c:v>5827798.9735778216</c:v>
                </c:pt>
                <c:pt idx="10" formatCode="&quot;$&quot;#,#0#,">
                  <c:v>6052372.605509188</c:v>
                </c:pt>
                <c:pt idx="11" formatCode="&quot;$&quot;#,#0#,">
                  <c:v>5969341.3890481349</c:v>
                </c:pt>
                <c:pt idx="12" formatCode="&quot;$&quot;#,#0#,">
                  <c:v>5984522.0444960343</c:v>
                </c:pt>
              </c:numCache>
            </c:numRef>
          </c:val>
        </c:ser>
        <c:overlap val="100"/>
        <c:axId val="69466368"/>
        <c:axId val="69578752"/>
      </c:barChart>
      <c:catAx>
        <c:axId val="69466368"/>
        <c:scaling>
          <c:orientation val="minMax"/>
        </c:scaling>
        <c:axPos val="b"/>
        <c:numFmt formatCode="General"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69578752"/>
        <c:crosses val="autoZero"/>
        <c:auto val="1"/>
        <c:lblAlgn val="ctr"/>
        <c:lblOffset val="100"/>
      </c:catAx>
      <c:valAx>
        <c:axId val="69578752"/>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$000</a:t>
                </a:r>
              </a:p>
            </c:rich>
          </c:tx>
        </c:title>
        <c:numFmt formatCode="&quot;$&quot;#,#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69466368"/>
        <c:crosses val="autoZero"/>
        <c:crossBetween val="between"/>
      </c:valAx>
    </c:plotArea>
    <c:legend>
      <c:legendPos val="b"/>
      <c:txPr>
        <a:bodyPr/>
        <a:lstStyle/>
        <a:p>
          <a:pPr>
            <a:defRPr sz="1100" b="1" i="0" u="none" strike="noStrike" baseline="0">
              <a:solidFill>
                <a:srgbClr val="333399"/>
              </a:solidFill>
              <a:latin typeface="Arial"/>
              <a:ea typeface="Arial"/>
              <a:cs typeface="Arial"/>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29" workbookViewId="0"/>
  </sheetViews>
  <pageMargins left="0.7" right="0.7" top="0.75" bottom="0.75" header="0.3" footer="0.3"/>
  <drawing r:id="rId1"/>
</chartsheet>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428625</xdr:colOff>
      <xdr:row>1</xdr:row>
      <xdr:rowOff>47626</xdr:rowOff>
    </xdr:from>
    <xdr:to>
      <xdr:col>14</xdr:col>
      <xdr:colOff>466725</xdr:colOff>
      <xdr:row>26</xdr:row>
      <xdr:rowOff>0</xdr:rowOff>
    </xdr:to>
    <xdr:sp macro="" textlink="">
      <xdr:nvSpPr>
        <xdr:cNvPr id="2" name="TextBox 1"/>
        <xdr:cNvSpPr txBox="1"/>
      </xdr:nvSpPr>
      <xdr:spPr>
        <a:xfrm>
          <a:off x="428625" y="228601"/>
          <a:ext cx="9639300" cy="447674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cap="all">
              <a:solidFill>
                <a:schemeClr val="accent1"/>
              </a:solidFill>
              <a:latin typeface="+mn-lt"/>
              <a:ea typeface="+mn-ea"/>
              <a:cs typeface="+mn-cs"/>
            </a:rPr>
            <a:t>Justice Sector Forecast</a:t>
          </a:r>
          <a:endParaRPr lang="en-NZ" sz="1100">
            <a:solidFill>
              <a:schemeClr val="accent1"/>
            </a:solidFill>
            <a:latin typeface="+mn-lt"/>
            <a:ea typeface="+mn-ea"/>
            <a:cs typeface="+mn-cs"/>
          </a:endParaRPr>
        </a:p>
        <a:p>
          <a:r>
            <a:rPr lang="en-NZ" sz="1100">
              <a:solidFill>
                <a:schemeClr val="accent1"/>
              </a:solidFill>
              <a:latin typeface="+mn-lt"/>
              <a:ea typeface="+mn-ea"/>
              <a:cs typeface="+mn-cs"/>
            </a:rPr>
            <a:t>Legal</a:t>
          </a:r>
          <a:r>
            <a:rPr lang="en-NZ" sz="1100" baseline="0">
              <a:solidFill>
                <a:schemeClr val="accent1"/>
              </a:solidFill>
              <a:latin typeface="+mn-lt"/>
              <a:ea typeface="+mn-ea"/>
              <a:cs typeface="+mn-cs"/>
            </a:rPr>
            <a:t> Aid </a:t>
          </a:r>
          <a:r>
            <a:rPr lang="en-NZ" sz="1100">
              <a:solidFill>
                <a:schemeClr val="accent1"/>
              </a:solidFill>
              <a:latin typeface="+mn-lt"/>
              <a:ea typeface="+mn-ea"/>
              <a:cs typeface="+mn-cs"/>
            </a:rPr>
            <a:t>Forecast 2016-2021</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Legal Aid forecast is different from the other outputs of the Justice Sector Forecast.  This is fiscal information, and we need also to consider the action of accrual processes.  The forecast is measured against Ministry of Justice financial figures, which make allowance for accruals.  </a:t>
          </a:r>
        </a:p>
        <a:p>
          <a:r>
            <a:rPr lang="en-NZ" sz="1100">
              <a:solidFill>
                <a:schemeClr val="dk1"/>
              </a:solidFill>
              <a:latin typeface="+mn-lt"/>
              <a:ea typeface="+mn-ea"/>
              <a:cs typeface="+mn-cs"/>
            </a:rPr>
            <a:t> </a:t>
          </a:r>
        </a:p>
        <a:p>
          <a:r>
            <a:rPr lang="en-NZ" sz="1100">
              <a:solidFill>
                <a:schemeClr val="dk1"/>
              </a:solidFill>
              <a:latin typeface="+mn-lt"/>
              <a:ea typeface="+mn-ea"/>
              <a:cs typeface="+mn-cs"/>
            </a:rPr>
            <a:t>We produce a basic forecast on a monthly basis, but the other processes involved, particularly accruals, mean that reporting on that basis is not useful.  The Legal Aid forecast report provides forecasts on an annual basis, and this workbook duplicates the charts in that report.  We also add a graph of total expenditure by quarter as is used in the quarterly monitoring reports.   Quarterly data at jurisdiction level is frequently distorted by trends in accruals and is then not indicative of real trends in expenditure.</a:t>
          </a:r>
        </a:p>
        <a:p>
          <a:r>
            <a:rPr lang="en-NZ" sz="1100">
              <a:solidFill>
                <a:schemeClr val="dk1"/>
              </a:solidFill>
              <a:latin typeface="+mn-lt"/>
              <a:ea typeface="+mn-ea"/>
              <a:cs typeface="+mn-cs"/>
            </a:rPr>
            <a:t> </a:t>
          </a:r>
        </a:p>
        <a:p>
          <a:r>
            <a:rPr lang="en-NZ" sz="1100">
              <a:solidFill>
                <a:schemeClr val="dk1"/>
              </a:solidFill>
              <a:latin typeface="+mn-lt"/>
              <a:ea typeface="+mn-ea"/>
              <a:cs typeface="+mn-cs"/>
            </a:rPr>
            <a:t>Accruals are forecast separately from the basic forecast.  We produce an annual forecast of the total amount expected to be accrued in a given fiscal year.  For reporting purposes this amount is split into twelve equal amounts applied to each month in turn.  In real life the amounts vary from month to month but there is little seasonality, and thus little to be achieved via more detailed forecasting.    </a:t>
          </a:r>
        </a:p>
        <a:p>
          <a:r>
            <a:rPr lang="en-NZ" sz="11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The 2016 forecast was also required to estimate additional spending in two of the three main jurisdictions.  This included an estimate for the gradual introduction of special guardianship orders for vulnerable children, as well as estimates of additional expenditure based on the changes to</a:t>
          </a:r>
          <a:r>
            <a:rPr lang="en-NZ" sz="1100" baseline="0">
              <a:solidFill>
                <a:schemeClr val="dk1"/>
              </a:solidFill>
              <a:latin typeface="+mn-lt"/>
              <a:ea typeface="+mn-ea"/>
              <a:cs typeface="+mn-cs"/>
            </a:rPr>
            <a:t> the</a:t>
          </a:r>
          <a:r>
            <a:rPr lang="en-NZ" sz="1100">
              <a:solidFill>
                <a:schemeClr val="dk1"/>
              </a:solidFill>
              <a:latin typeface="+mn-lt"/>
              <a:ea typeface="+mn-ea"/>
              <a:cs typeface="+mn-cs"/>
            </a:rPr>
            <a:t> Family and Civil fee schedules.  While some of this expenditure was already being incurred at the time of the forecast, the new fees had been in place for too short a time to establish trends usable in the basic forecast.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forecast was prepared in late 2016, but publication</a:t>
          </a:r>
          <a:r>
            <a:rPr lang="en-NZ" sz="1100" baseline="0">
              <a:solidFill>
                <a:schemeClr val="dk1"/>
              </a:solidFill>
              <a:latin typeface="+mn-lt"/>
              <a:ea typeface="+mn-ea"/>
              <a:cs typeface="+mn-cs"/>
            </a:rPr>
            <a:t> has been unavoidably delayed.  We have included actual data up to April 2017 for comparison purposes.</a:t>
          </a:r>
          <a:endParaRPr lang="en-NZ" sz="1100">
            <a:solidFill>
              <a:schemeClr val="dk1"/>
            </a:solidFill>
            <a:latin typeface="+mn-lt"/>
            <a:ea typeface="+mn-ea"/>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0.62719</cdr:x>
      <cdr:y>0.02412</cdr:y>
    </cdr:from>
    <cdr:to>
      <cdr:x>0.63211</cdr:x>
      <cdr:y>0.03167</cdr:y>
    </cdr:to>
    <cdr:sp macro="" textlink="">
      <cdr:nvSpPr>
        <cdr:cNvPr id="2" name="TextBox 1"/>
        <cdr:cNvSpPr txBox="1"/>
      </cdr:nvSpPr>
      <cdr:spPr>
        <a:xfrm xmlns:a="http://schemas.openxmlformats.org/drawingml/2006/main" flipV="1">
          <a:off x="5824635" y="146135"/>
          <a:ext cx="45719" cy="45719"/>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xdr:from>
      <xdr:col>0</xdr:col>
      <xdr:colOff>266700</xdr:colOff>
      <xdr:row>17</xdr:row>
      <xdr:rowOff>19050</xdr:rowOff>
    </xdr:from>
    <xdr:to>
      <xdr:col>12</xdr:col>
      <xdr:colOff>152400</xdr:colOff>
      <xdr:row>44</xdr:row>
      <xdr:rowOff>123825</xdr:rowOff>
    </xdr:to>
    <xdr:graphicFrame macro="">
      <xdr:nvGraphicFramePr>
        <xdr:cNvPr id="486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K5:P34"/>
  <sheetViews>
    <sheetView showGridLines="0" tabSelected="1" workbookViewId="0">
      <selection activeCell="P5" sqref="P5"/>
    </sheetView>
  </sheetViews>
  <sheetFormatPr defaultRowHeight="14.25"/>
  <sheetData>
    <row r="5" spans="16:16">
      <c r="P5" s="14"/>
    </row>
    <row r="33" spans="11:11">
      <c r="K33" s="14" t="s">
        <v>113</v>
      </c>
    </row>
    <row r="34" spans="11:11">
      <c r="K34" s="6"/>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B2:N171"/>
  <sheetViews>
    <sheetView showGridLines="0" workbookViewId="0"/>
  </sheetViews>
  <sheetFormatPr defaultColWidth="9" defaultRowHeight="14.25"/>
  <cols>
    <col min="1" max="1" width="9" style="14"/>
    <col min="2" max="2" width="12.375" style="14" bestFit="1" customWidth="1"/>
    <col min="3" max="3" width="7.375" style="14" bestFit="1" customWidth="1"/>
    <col min="4" max="4" width="8.625" style="14" bestFit="1" customWidth="1"/>
    <col min="5" max="5" width="9" style="14"/>
    <col min="6" max="6" width="10.25" style="14" bestFit="1" customWidth="1"/>
    <col min="7" max="7" width="8.375" style="14" bestFit="1" customWidth="1"/>
    <col min="8" max="8" width="8.625" style="14" bestFit="1" customWidth="1"/>
    <col min="9" max="12" width="9" style="14"/>
    <col min="13" max="13" width="10.5" style="14" bestFit="1" customWidth="1"/>
    <col min="14" max="14" width="9.875" style="14" customWidth="1"/>
    <col min="15" max="16384" width="9" style="14"/>
  </cols>
  <sheetData>
    <row r="2" spans="2:14" ht="15">
      <c r="B2" s="2"/>
      <c r="C2" s="39" t="s">
        <v>97</v>
      </c>
      <c r="D2" s="40"/>
      <c r="F2" s="2"/>
      <c r="G2" s="39" t="s">
        <v>97</v>
      </c>
      <c r="H2" s="40"/>
    </row>
    <row r="3" spans="2:14" ht="15">
      <c r="B3" s="23" t="s">
        <v>30</v>
      </c>
      <c r="C3" s="11" t="s">
        <v>13</v>
      </c>
      <c r="D3" s="11" t="s">
        <v>17</v>
      </c>
      <c r="F3" s="23" t="s">
        <v>20</v>
      </c>
      <c r="G3" s="11" t="s">
        <v>13</v>
      </c>
      <c r="H3" s="11" t="s">
        <v>17</v>
      </c>
      <c r="M3" s="14" t="s">
        <v>98</v>
      </c>
      <c r="N3" s="14" t="s">
        <v>100</v>
      </c>
    </row>
    <row r="4" spans="2:14">
      <c r="B4" s="15" t="s">
        <v>57</v>
      </c>
      <c r="C4" s="16">
        <f>SUM(M4:M6)</f>
        <v>122324.35990000001</v>
      </c>
      <c r="D4" s="12"/>
      <c r="F4" s="12" t="s">
        <v>85</v>
      </c>
      <c r="G4" s="16">
        <f>SUM(C4:C7)</f>
        <v>497841.11980000004</v>
      </c>
      <c r="H4" s="12"/>
      <c r="L4" s="8">
        <v>39264</v>
      </c>
      <c r="M4" s="1">
        <v>38386.589899999999</v>
      </c>
      <c r="N4" s="1"/>
    </row>
    <row r="5" spans="2:14">
      <c r="B5" s="12" t="s">
        <v>58</v>
      </c>
      <c r="C5" s="16">
        <f>SUM(M7:M9)</f>
        <v>118471.73000000001</v>
      </c>
      <c r="D5" s="12"/>
      <c r="F5" s="12" t="s">
        <v>86</v>
      </c>
      <c r="G5" s="16">
        <f>SUM(C8:C11)</f>
        <v>539089.1899</v>
      </c>
      <c r="H5" s="12"/>
      <c r="L5" s="8">
        <v>39295</v>
      </c>
      <c r="M5" s="1">
        <v>41636.33</v>
      </c>
      <c r="N5" s="1"/>
    </row>
    <row r="6" spans="2:14">
      <c r="B6" s="12" t="s">
        <v>59</v>
      </c>
      <c r="C6" s="16">
        <f>SUM(M10:M12)</f>
        <v>128774.09000000001</v>
      </c>
      <c r="D6" s="12"/>
      <c r="F6" s="12" t="s">
        <v>87</v>
      </c>
      <c r="G6" s="16">
        <f>SUM(C12:C15)</f>
        <v>548202.33979999996</v>
      </c>
      <c r="H6" s="12"/>
      <c r="L6" s="8">
        <v>39326</v>
      </c>
      <c r="M6" s="1">
        <v>42301.440000000002</v>
      </c>
      <c r="N6" s="1"/>
    </row>
    <row r="7" spans="2:14">
      <c r="B7" s="12" t="s">
        <v>60</v>
      </c>
      <c r="C7" s="16">
        <f>SUM(M13:M15)</f>
        <v>128270.9399</v>
      </c>
      <c r="D7" s="12"/>
      <c r="F7" s="12" t="s">
        <v>88</v>
      </c>
      <c r="G7" s="16">
        <f>SUM(C16:C19)</f>
        <v>547839.59000000008</v>
      </c>
      <c r="H7" s="12"/>
      <c r="L7" s="8">
        <v>39356</v>
      </c>
      <c r="M7" s="1">
        <v>42001.23</v>
      </c>
      <c r="N7" s="1"/>
    </row>
    <row r="8" spans="2:14">
      <c r="B8" s="12" t="s">
        <v>61</v>
      </c>
      <c r="C8" s="16">
        <f>SUM(M16:M18)</f>
        <v>117824.74</v>
      </c>
      <c r="D8" s="12"/>
      <c r="F8" s="12" t="s">
        <v>89</v>
      </c>
      <c r="G8" s="16">
        <f>SUM(C20:C23)</f>
        <v>472376.24979999999</v>
      </c>
      <c r="H8" s="12"/>
      <c r="L8" s="8">
        <v>39387</v>
      </c>
      <c r="M8" s="1">
        <v>41782.559999999998</v>
      </c>
      <c r="N8" s="1"/>
    </row>
    <row r="9" spans="2:14">
      <c r="B9" s="12" t="s">
        <v>62</v>
      </c>
      <c r="C9" s="16">
        <f>SUM(M19:M21)</f>
        <v>134629.69990000001</v>
      </c>
      <c r="D9" s="12"/>
      <c r="F9" s="12" t="s">
        <v>90</v>
      </c>
      <c r="G9" s="16">
        <f>SUM(C24:C27)</f>
        <v>422067.61</v>
      </c>
      <c r="H9" s="12"/>
      <c r="L9" s="8">
        <v>39417</v>
      </c>
      <c r="M9" s="1">
        <v>34687.94</v>
      </c>
      <c r="N9" s="1"/>
    </row>
    <row r="10" spans="2:14">
      <c r="B10" s="12" t="s">
        <v>63</v>
      </c>
      <c r="C10" s="16">
        <f>SUM(M22:M24)</f>
        <v>154528.19</v>
      </c>
      <c r="D10" s="12"/>
      <c r="F10" s="12" t="s">
        <v>91</v>
      </c>
      <c r="G10" s="16">
        <f>SUM(C28:C31)</f>
        <v>401054.97979999997</v>
      </c>
      <c r="H10" s="12"/>
      <c r="L10" s="8">
        <v>39448</v>
      </c>
      <c r="M10" s="1">
        <v>48513.04</v>
      </c>
      <c r="N10" s="1"/>
    </row>
    <row r="11" spans="2:14">
      <c r="B11" s="12" t="s">
        <v>64</v>
      </c>
      <c r="C11" s="16">
        <f>SUM(M25:M27)</f>
        <v>132106.56</v>
      </c>
      <c r="D11" s="12"/>
      <c r="F11" s="12" t="s">
        <v>92</v>
      </c>
      <c r="G11" s="16">
        <f>SUM(C32:C35)</f>
        <v>396363.28</v>
      </c>
      <c r="H11" s="16"/>
      <c r="L11" s="8">
        <v>39479</v>
      </c>
      <c r="M11" s="1">
        <v>39636.410000000003</v>
      </c>
      <c r="N11" s="1"/>
    </row>
    <row r="12" spans="2:14">
      <c r="B12" s="12" t="s">
        <v>65</v>
      </c>
      <c r="C12" s="16">
        <f>SUM(M28:M30)</f>
        <v>153898.07</v>
      </c>
      <c r="D12" s="12"/>
      <c r="F12" s="12" t="s">
        <v>93</v>
      </c>
      <c r="G12" s="16">
        <f>SUM(C36:C39)</f>
        <v>374839.41000000003</v>
      </c>
      <c r="H12" s="16"/>
      <c r="L12" s="8">
        <v>39508</v>
      </c>
      <c r="M12" s="1">
        <v>40624.639999999999</v>
      </c>
      <c r="N12" s="1"/>
    </row>
    <row r="13" spans="2:14">
      <c r="B13" s="12" t="s">
        <v>66</v>
      </c>
      <c r="C13" s="16">
        <f>SUM(M31:M33)</f>
        <v>132402.45000000001</v>
      </c>
      <c r="D13" s="12"/>
      <c r="F13" s="12" t="s">
        <v>94</v>
      </c>
      <c r="G13" s="12"/>
      <c r="H13" s="16">
        <f>SUM(D40:D43)</f>
        <v>370211.0571510538</v>
      </c>
      <c r="L13" s="8">
        <v>39539</v>
      </c>
      <c r="M13" s="1">
        <v>46043</v>
      </c>
      <c r="N13" s="1"/>
    </row>
    <row r="14" spans="2:14">
      <c r="B14" s="12" t="s">
        <v>69</v>
      </c>
      <c r="C14" s="16">
        <f>SUM(M34:M36)</f>
        <v>124078.38989999999</v>
      </c>
      <c r="D14" s="12"/>
      <c r="F14" s="12" t="s">
        <v>95</v>
      </c>
      <c r="G14" s="12"/>
      <c r="H14" s="16">
        <f>SUM(D44:D47)</f>
        <v>367678.36207227048</v>
      </c>
      <c r="L14" s="8">
        <v>39569</v>
      </c>
      <c r="M14" s="1">
        <v>41065.1</v>
      </c>
      <c r="N14" s="1"/>
    </row>
    <row r="15" spans="2:14">
      <c r="B15" s="12" t="s">
        <v>67</v>
      </c>
      <c r="C15" s="16">
        <f>SUM(M37:M39)</f>
        <v>137823.42989999999</v>
      </c>
      <c r="D15" s="12"/>
      <c r="F15" s="12" t="s">
        <v>96</v>
      </c>
      <c r="G15" s="12"/>
      <c r="H15" s="16">
        <f>SUM(D48:D51)</f>
        <v>370795.3926015058</v>
      </c>
      <c r="L15" s="8">
        <v>39600</v>
      </c>
      <c r="M15" s="1">
        <v>41162.839899999999</v>
      </c>
      <c r="N15" s="1"/>
    </row>
    <row r="16" spans="2:14">
      <c r="B16" s="12" t="s">
        <v>68</v>
      </c>
      <c r="C16" s="16">
        <f>SUM(M40:M42)</f>
        <v>121236.74000000002</v>
      </c>
      <c r="D16" s="12"/>
      <c r="F16" s="12" t="s">
        <v>108</v>
      </c>
      <c r="G16" s="12"/>
      <c r="H16" s="16">
        <f>SUM(D52:D55)</f>
        <v>371605.36024319835</v>
      </c>
      <c r="L16" s="8">
        <v>39630</v>
      </c>
      <c r="M16" s="1">
        <v>31073.84</v>
      </c>
      <c r="N16" s="1"/>
    </row>
    <row r="17" spans="2:14">
      <c r="B17" s="12" t="s">
        <v>70</v>
      </c>
      <c r="C17" s="16">
        <f>SUM(M43:M45)</f>
        <v>136558.54</v>
      </c>
      <c r="D17" s="12"/>
      <c r="F17" s="12" t="s">
        <v>118</v>
      </c>
      <c r="G17" s="12"/>
      <c r="H17" s="16">
        <f>SUM(D56:D59)</f>
        <v>371815.62530281994</v>
      </c>
      <c r="L17" s="8">
        <v>39661</v>
      </c>
      <c r="M17" s="1">
        <v>41328.480000000003</v>
      </c>
      <c r="N17" s="1"/>
    </row>
    <row r="18" spans="2:14">
      <c r="B18" s="12" t="s">
        <v>71</v>
      </c>
      <c r="C18" s="16">
        <f>SUM(M46:M48)</f>
        <v>137174.01999999999</v>
      </c>
      <c r="D18" s="12"/>
      <c r="L18" s="8">
        <v>39692</v>
      </c>
      <c r="M18" s="1">
        <v>45422.42</v>
      </c>
      <c r="N18" s="1"/>
    </row>
    <row r="19" spans="2:14">
      <c r="B19" s="12" t="s">
        <v>72</v>
      </c>
      <c r="C19" s="16">
        <f>SUM(M49:M51)</f>
        <v>152870.29</v>
      </c>
      <c r="D19" s="12"/>
      <c r="L19" s="8">
        <v>39722</v>
      </c>
      <c r="M19" s="1">
        <v>52709.88</v>
      </c>
      <c r="N19" s="1"/>
    </row>
    <row r="20" spans="2:14">
      <c r="B20" s="12" t="s">
        <v>73</v>
      </c>
      <c r="C20" s="16">
        <f>SUM(M52:M54)</f>
        <v>123896.49</v>
      </c>
      <c r="D20" s="12"/>
      <c r="L20" s="8">
        <v>39753</v>
      </c>
      <c r="M20" s="1">
        <v>45266.519899999999</v>
      </c>
      <c r="N20" s="1"/>
    </row>
    <row r="21" spans="2:14">
      <c r="B21" s="12" t="s">
        <v>74</v>
      </c>
      <c r="C21" s="16">
        <f>SUM(M55:M57)</f>
        <v>124806.60980000001</v>
      </c>
      <c r="D21" s="12"/>
      <c r="L21" s="8">
        <v>39783</v>
      </c>
      <c r="M21" s="1">
        <v>36653.300000000003</v>
      </c>
      <c r="N21" s="1"/>
    </row>
    <row r="22" spans="2:14">
      <c r="B22" s="12" t="s">
        <v>75</v>
      </c>
      <c r="C22" s="16">
        <f>SUM(M58:M60)</f>
        <v>112663.36</v>
      </c>
      <c r="D22" s="12"/>
      <c r="L22" s="8">
        <v>39814</v>
      </c>
      <c r="M22" s="1">
        <v>56468.31</v>
      </c>
      <c r="N22" s="1"/>
    </row>
    <row r="23" spans="2:14">
      <c r="B23" s="12" t="s">
        <v>76</v>
      </c>
      <c r="C23" s="16">
        <f>SUM(M61:M63)</f>
        <v>111009.79000000001</v>
      </c>
      <c r="D23" s="12"/>
      <c r="L23" s="8">
        <v>39845</v>
      </c>
      <c r="M23" s="1">
        <v>50753.17</v>
      </c>
      <c r="N23" s="1"/>
    </row>
    <row r="24" spans="2:14">
      <c r="B24" s="12" t="s">
        <v>77</v>
      </c>
      <c r="C24" s="16">
        <f>SUM(M64:M66)</f>
        <v>105787.06</v>
      </c>
      <c r="D24" s="12"/>
      <c r="L24" s="8">
        <v>39873</v>
      </c>
      <c r="M24" s="1">
        <v>47306.71</v>
      </c>
      <c r="N24" s="1"/>
    </row>
    <row r="25" spans="2:14">
      <c r="B25" s="12" t="s">
        <v>78</v>
      </c>
      <c r="C25" s="16">
        <f>SUM(M67:M69)</f>
        <v>107998.48</v>
      </c>
      <c r="D25" s="12"/>
      <c r="L25" s="8">
        <v>39904</v>
      </c>
      <c r="M25" s="1">
        <v>46122.58</v>
      </c>
      <c r="N25" s="1"/>
    </row>
    <row r="26" spans="2:14">
      <c r="B26" s="12" t="s">
        <v>79</v>
      </c>
      <c r="C26" s="16">
        <f>SUM(M70:M72)</f>
        <v>100160.97000000002</v>
      </c>
      <c r="D26" s="12"/>
      <c r="L26" s="8">
        <v>39934</v>
      </c>
      <c r="M26" s="1">
        <v>42022.25</v>
      </c>
      <c r="N26" s="1"/>
    </row>
    <row r="27" spans="2:14">
      <c r="B27" s="12" t="s">
        <v>80</v>
      </c>
      <c r="C27" s="16">
        <f>SUM(M73:M75)</f>
        <v>108121.1</v>
      </c>
      <c r="D27" s="12"/>
      <c r="L27" s="8">
        <v>39965</v>
      </c>
      <c r="M27" s="1">
        <v>43961.73</v>
      </c>
      <c r="N27" s="1"/>
    </row>
    <row r="28" spans="2:14">
      <c r="B28" s="12" t="s">
        <v>81</v>
      </c>
      <c r="C28" s="16">
        <f>SUM(M76:M78)</f>
        <v>93332.9899</v>
      </c>
      <c r="D28" s="12"/>
      <c r="L28" s="8">
        <v>39995</v>
      </c>
      <c r="M28" s="1">
        <v>45668.87</v>
      </c>
      <c r="N28" s="1"/>
    </row>
    <row r="29" spans="2:14">
      <c r="B29" s="12" t="s">
        <v>82</v>
      </c>
      <c r="C29" s="16">
        <f>SUM(M79:M81)</f>
        <v>106735.7699</v>
      </c>
      <c r="D29" s="17"/>
      <c r="L29" s="8">
        <v>40026</v>
      </c>
      <c r="M29" s="1">
        <v>48028.65</v>
      </c>
      <c r="N29" s="1"/>
    </row>
    <row r="30" spans="2:14">
      <c r="B30" s="12" t="s">
        <v>83</v>
      </c>
      <c r="C30" s="16">
        <f>SUM(M82:M84)</f>
        <v>94786.579999999987</v>
      </c>
      <c r="D30" s="12"/>
      <c r="L30" s="8">
        <v>40057</v>
      </c>
      <c r="M30" s="1">
        <v>60200.55</v>
      </c>
      <c r="N30" s="1"/>
    </row>
    <row r="31" spans="2:14">
      <c r="B31" s="12" t="s">
        <v>84</v>
      </c>
      <c r="C31" s="16">
        <f>SUM(M85:M87)</f>
        <v>106199.64</v>
      </c>
      <c r="D31" s="12"/>
      <c r="L31" s="8">
        <v>40087</v>
      </c>
      <c r="M31" s="1">
        <v>44622.07</v>
      </c>
      <c r="N31" s="1"/>
    </row>
    <row r="32" spans="2:14">
      <c r="B32" s="12" t="s">
        <v>35</v>
      </c>
      <c r="C32" s="16">
        <f>SUM(M88:M90)</f>
        <v>104015.94</v>
      </c>
      <c r="D32" s="16"/>
      <c r="L32" s="8">
        <v>40118</v>
      </c>
      <c r="M32" s="1">
        <v>40485.120000000003</v>
      </c>
      <c r="N32" s="1"/>
    </row>
    <row r="33" spans="2:14">
      <c r="B33" s="12" t="s">
        <v>36</v>
      </c>
      <c r="C33" s="16">
        <f>SUM(M91:M93)</f>
        <v>109718.26000000001</v>
      </c>
      <c r="D33" s="16"/>
      <c r="L33" s="8">
        <v>40148</v>
      </c>
      <c r="M33" s="1">
        <v>47295.26</v>
      </c>
      <c r="N33" s="1"/>
    </row>
    <row r="34" spans="2:14">
      <c r="B34" s="12" t="s">
        <v>37</v>
      </c>
      <c r="C34" s="16">
        <f>SUM(M94:M96)</f>
        <v>87770.69</v>
      </c>
      <c r="D34" s="16"/>
      <c r="L34" s="8">
        <v>40179</v>
      </c>
      <c r="M34" s="1">
        <v>42682.11</v>
      </c>
      <c r="N34" s="1"/>
    </row>
    <row r="35" spans="2:14">
      <c r="B35" s="12" t="s">
        <v>38</v>
      </c>
      <c r="C35" s="16">
        <f>SUM(M97:M99)</f>
        <v>94858.390000000014</v>
      </c>
      <c r="D35" s="16"/>
      <c r="L35" s="8">
        <v>40210</v>
      </c>
      <c r="M35" s="1">
        <v>37422.01</v>
      </c>
      <c r="N35" s="1"/>
    </row>
    <row r="36" spans="2:14">
      <c r="B36" s="12" t="s">
        <v>39</v>
      </c>
      <c r="C36" s="16">
        <f>SUM(M100:M102)</f>
        <v>88525.85</v>
      </c>
      <c r="D36" s="16"/>
      <c r="L36" s="8">
        <v>40238</v>
      </c>
      <c r="M36" s="1">
        <v>43974.269899999999</v>
      </c>
      <c r="N36" s="1"/>
    </row>
    <row r="37" spans="2:14">
      <c r="B37" s="12" t="s">
        <v>40</v>
      </c>
      <c r="C37" s="16">
        <f>SUM(M103:M105)</f>
        <v>98100.23000000001</v>
      </c>
      <c r="D37" s="16"/>
      <c r="L37" s="8">
        <v>40269</v>
      </c>
      <c r="M37" s="1">
        <v>44212.269899999999</v>
      </c>
      <c r="N37" s="1"/>
    </row>
    <row r="38" spans="2:14">
      <c r="B38" s="12" t="s">
        <v>41</v>
      </c>
      <c r="C38" s="16">
        <f>SUM(M106:M108)</f>
        <v>89674.5</v>
      </c>
      <c r="D38" s="16"/>
      <c r="L38" s="8">
        <v>40299</v>
      </c>
      <c r="M38" s="1">
        <v>44208.72</v>
      </c>
      <c r="N38" s="1"/>
    </row>
    <row r="39" spans="2:14">
      <c r="B39" s="12" t="s">
        <v>42</v>
      </c>
      <c r="C39" s="16">
        <f>SUM(M109:M111)</f>
        <v>98538.829999999987</v>
      </c>
      <c r="D39" s="16"/>
      <c r="L39" s="8">
        <v>40330</v>
      </c>
      <c r="M39" s="1">
        <v>49402.44</v>
      </c>
      <c r="N39" s="1"/>
    </row>
    <row r="40" spans="2:14">
      <c r="B40" s="12" t="s">
        <v>43</v>
      </c>
      <c r="C40" s="16">
        <f>SUM(M112:M114)</f>
        <v>82119.899999999994</v>
      </c>
      <c r="D40" s="16">
        <f>SUM(N112:N114)</f>
        <v>82215.789914537105</v>
      </c>
      <c r="L40" s="8">
        <v>40360</v>
      </c>
      <c r="M40" s="1">
        <v>39394.97</v>
      </c>
      <c r="N40" s="1"/>
    </row>
    <row r="41" spans="2:14">
      <c r="B41" s="12" t="s">
        <v>44</v>
      </c>
      <c r="C41" s="16">
        <f>SUM(M115:M117)</f>
        <v>104130.97</v>
      </c>
      <c r="D41" s="16">
        <f>SUM(N115:N117)</f>
        <v>97892.110385466163</v>
      </c>
      <c r="L41" s="8">
        <v>40391</v>
      </c>
      <c r="M41" s="1">
        <v>42182.29</v>
      </c>
      <c r="N41" s="1"/>
    </row>
    <row r="42" spans="2:14">
      <c r="B42" s="12" t="s">
        <v>45</v>
      </c>
      <c r="C42" s="16">
        <f>SUM(M118:M120)</f>
        <v>75813.81</v>
      </c>
      <c r="D42" s="16">
        <f>SUM(N118:N120)</f>
        <v>89554.742533020471</v>
      </c>
      <c r="L42" s="8">
        <v>40422</v>
      </c>
      <c r="M42" s="1">
        <v>39659.480000000003</v>
      </c>
      <c r="N42" s="1"/>
    </row>
    <row r="43" spans="2:14">
      <c r="B43" s="12" t="s">
        <v>46</v>
      </c>
      <c r="C43" s="12"/>
      <c r="D43" s="16">
        <f>SUM(N121:N123)</f>
        <v>100548.41431803006</v>
      </c>
      <c r="L43" s="8">
        <v>40452</v>
      </c>
      <c r="M43" s="1">
        <v>37902.300000000003</v>
      </c>
      <c r="N43" s="1"/>
    </row>
    <row r="44" spans="2:14">
      <c r="B44" s="12" t="s">
        <v>47</v>
      </c>
      <c r="C44" s="12"/>
      <c r="D44" s="16">
        <f>SUM(N124:N126)</f>
        <v>85444.563449827372</v>
      </c>
      <c r="L44" s="8">
        <v>40483</v>
      </c>
      <c r="M44" s="1">
        <v>49878.62</v>
      </c>
      <c r="N44" s="1"/>
    </row>
    <row r="45" spans="2:14">
      <c r="B45" s="12" t="s">
        <v>48</v>
      </c>
      <c r="C45" s="12"/>
      <c r="D45" s="16">
        <f>SUM(N127:N129)</f>
        <v>96990.476700893836</v>
      </c>
      <c r="L45" s="8">
        <v>40513</v>
      </c>
      <c r="M45" s="1">
        <v>48777.62</v>
      </c>
      <c r="N45" s="1"/>
    </row>
    <row r="46" spans="2:14">
      <c r="B46" s="12" t="s">
        <v>49</v>
      </c>
      <c r="C46" s="12"/>
      <c r="D46" s="16">
        <f>SUM(N130:N132)</f>
        <v>87498.12375356922</v>
      </c>
      <c r="L46" s="8">
        <v>40544</v>
      </c>
      <c r="M46" s="1">
        <v>40996.910000000003</v>
      </c>
      <c r="N46" s="1"/>
    </row>
    <row r="47" spans="2:14">
      <c r="B47" s="12" t="s">
        <v>50</v>
      </c>
      <c r="C47" s="12"/>
      <c r="D47" s="16">
        <f>SUM(N133:N135)</f>
        <v>97745.198167980096</v>
      </c>
      <c r="L47" s="8">
        <v>40575</v>
      </c>
      <c r="M47" s="1">
        <v>42212.4</v>
      </c>
      <c r="N47" s="1"/>
    </row>
    <row r="48" spans="2:14">
      <c r="B48" s="12" t="s">
        <v>51</v>
      </c>
      <c r="C48" s="12"/>
      <c r="D48" s="16">
        <f>SUM(N136:N138)</f>
        <v>86648.696590717227</v>
      </c>
      <c r="L48" s="8">
        <v>40603</v>
      </c>
      <c r="M48" s="1">
        <v>53964.71</v>
      </c>
      <c r="N48" s="1"/>
    </row>
    <row r="49" spans="2:14">
      <c r="B49" s="12" t="s">
        <v>52</v>
      </c>
      <c r="C49" s="12"/>
      <c r="D49" s="16">
        <f>SUM(N139:N141)</f>
        <v>97850.428590457595</v>
      </c>
      <c r="L49" s="8">
        <v>40634</v>
      </c>
      <c r="M49" s="1">
        <v>37552.75</v>
      </c>
      <c r="N49" s="1"/>
    </row>
    <row r="50" spans="2:14">
      <c r="B50" s="12" t="s">
        <v>53</v>
      </c>
      <c r="C50" s="12"/>
      <c r="D50" s="16">
        <f>SUM(N142:N144)</f>
        <v>88112.447716755167</v>
      </c>
      <c r="L50" s="8">
        <v>40664</v>
      </c>
      <c r="M50" s="1">
        <v>59466.54</v>
      </c>
      <c r="N50" s="1"/>
    </row>
    <row r="51" spans="2:14">
      <c r="B51" s="12" t="s">
        <v>54</v>
      </c>
      <c r="C51" s="12"/>
      <c r="D51" s="16">
        <f>SUM(N145:N147)</f>
        <v>98183.819703575806</v>
      </c>
      <c r="L51" s="8">
        <v>40695</v>
      </c>
      <c r="M51" s="1">
        <v>55851</v>
      </c>
      <c r="N51" s="1"/>
    </row>
    <row r="52" spans="2:14">
      <c r="B52" s="12" t="s">
        <v>104</v>
      </c>
      <c r="C52" s="12"/>
      <c r="D52" s="16">
        <f>SUM(N148:N150)</f>
        <v>86961.792618083346</v>
      </c>
      <c r="L52" s="8">
        <v>40725</v>
      </c>
      <c r="M52" s="1">
        <v>43595.6</v>
      </c>
      <c r="N52" s="1"/>
    </row>
    <row r="53" spans="2:14">
      <c r="B53" s="12" t="s">
        <v>105</v>
      </c>
      <c r="C53" s="12"/>
      <c r="D53" s="16">
        <f>SUM(N151:N153)</f>
        <v>98073.912693484628</v>
      </c>
      <c r="L53" s="8">
        <v>40756</v>
      </c>
      <c r="M53" s="1">
        <v>38844.94</v>
      </c>
      <c r="N53" s="1"/>
    </row>
    <row r="54" spans="2:14">
      <c r="B54" s="12" t="s">
        <v>106</v>
      </c>
      <c r="C54" s="12"/>
      <c r="D54" s="16">
        <f>SUM(N154:N156)</f>
        <v>88271.969120676309</v>
      </c>
      <c r="L54" s="8">
        <v>40787</v>
      </c>
      <c r="M54" s="1">
        <v>41455.949999999997</v>
      </c>
      <c r="N54" s="1"/>
    </row>
    <row r="55" spans="2:14">
      <c r="B55" s="12" t="s">
        <v>107</v>
      </c>
      <c r="C55" s="12"/>
      <c r="D55" s="16">
        <f>SUM(N157:N159)</f>
        <v>98297.685810954106</v>
      </c>
      <c r="L55" s="8">
        <v>40817</v>
      </c>
      <c r="M55" s="1">
        <v>39226.1</v>
      </c>
      <c r="N55" s="1"/>
    </row>
    <row r="56" spans="2:14">
      <c r="B56" s="12" t="s">
        <v>114</v>
      </c>
      <c r="C56" s="12"/>
      <c r="D56" s="16">
        <f>SUM(N160:N162)</f>
        <v>87043.070228961806</v>
      </c>
      <c r="L56" s="8">
        <v>40848</v>
      </c>
      <c r="M56" s="1">
        <v>35670.119899999998</v>
      </c>
      <c r="N56" s="1"/>
    </row>
    <row r="57" spans="2:14">
      <c r="B57" s="12" t="s">
        <v>115</v>
      </c>
      <c r="C57" s="12"/>
      <c r="D57" s="16">
        <f>SUM(N163:N165)</f>
        <v>98131.928647531575</v>
      </c>
      <c r="L57" s="8">
        <v>40878</v>
      </c>
      <c r="M57" s="1">
        <v>49910.389900000002</v>
      </c>
      <c r="N57" s="1"/>
    </row>
    <row r="58" spans="2:14">
      <c r="B58" s="12" t="s">
        <v>116</v>
      </c>
      <c r="C58" s="12"/>
      <c r="D58" s="16">
        <f>SUM(N166:N168)</f>
        <v>88313.380898304153</v>
      </c>
      <c r="L58" s="8">
        <v>40909</v>
      </c>
      <c r="M58" s="1">
        <v>36902.699999999997</v>
      </c>
      <c r="N58" s="1"/>
    </row>
    <row r="59" spans="2:14">
      <c r="B59" s="12" t="s">
        <v>117</v>
      </c>
      <c r="C59" s="12"/>
      <c r="D59" s="16">
        <f>SUM(N169:N172)</f>
        <v>98327.245528022424</v>
      </c>
      <c r="L59" s="8">
        <v>40940</v>
      </c>
      <c r="M59" s="1">
        <v>39867.300000000003</v>
      </c>
      <c r="N59" s="1"/>
    </row>
    <row r="60" spans="2:14">
      <c r="L60" s="8">
        <v>40969</v>
      </c>
      <c r="M60" s="1">
        <v>35893.360000000001</v>
      </c>
      <c r="N60" s="1"/>
    </row>
    <row r="61" spans="2:14">
      <c r="L61" s="8">
        <v>41000</v>
      </c>
      <c r="M61" s="1">
        <v>30795.68</v>
      </c>
      <c r="N61" s="1"/>
    </row>
    <row r="62" spans="2:14">
      <c r="L62" s="8">
        <v>41030</v>
      </c>
      <c r="M62" s="1">
        <v>39855.15</v>
      </c>
      <c r="N62" s="1"/>
    </row>
    <row r="63" spans="2:14">
      <c r="L63" s="8">
        <v>41061</v>
      </c>
      <c r="M63" s="1">
        <v>40358.959999999999</v>
      </c>
      <c r="N63" s="1"/>
    </row>
    <row r="64" spans="2:14">
      <c r="L64" s="8">
        <v>41091</v>
      </c>
      <c r="M64" s="1">
        <v>30344.42</v>
      </c>
      <c r="N64" s="1"/>
    </row>
    <row r="65" spans="11:14">
      <c r="L65" s="8">
        <v>41122</v>
      </c>
      <c r="M65" s="1">
        <v>40259.93</v>
      </c>
      <c r="N65" s="1"/>
    </row>
    <row r="66" spans="11:14">
      <c r="L66" s="8">
        <v>41153</v>
      </c>
      <c r="M66" s="1">
        <v>35182.71</v>
      </c>
      <c r="N66" s="1"/>
    </row>
    <row r="67" spans="11:14">
      <c r="L67" s="8">
        <v>41183</v>
      </c>
      <c r="M67" s="1">
        <v>29949.25</v>
      </c>
      <c r="N67" s="1"/>
    </row>
    <row r="68" spans="11:14">
      <c r="L68" s="8">
        <v>41214</v>
      </c>
      <c r="M68" s="1">
        <v>43123.92</v>
      </c>
      <c r="N68" s="1"/>
    </row>
    <row r="69" spans="11:14">
      <c r="L69" s="8">
        <v>41244</v>
      </c>
      <c r="M69" s="1">
        <v>34925.31</v>
      </c>
      <c r="N69" s="1"/>
    </row>
    <row r="70" spans="11:14">
      <c r="L70" s="8">
        <v>41275</v>
      </c>
      <c r="M70" s="1">
        <v>35279.160000000003</v>
      </c>
      <c r="N70" s="1"/>
    </row>
    <row r="71" spans="11:14">
      <c r="L71" s="8">
        <v>41306</v>
      </c>
      <c r="M71" s="1">
        <v>36126.980000000003</v>
      </c>
      <c r="N71" s="1"/>
    </row>
    <row r="72" spans="11:14">
      <c r="L72" s="8">
        <v>41334</v>
      </c>
      <c r="M72" s="1">
        <v>28754.83</v>
      </c>
      <c r="N72" s="1"/>
    </row>
    <row r="73" spans="11:14">
      <c r="L73" s="8">
        <v>41365</v>
      </c>
      <c r="M73" s="1">
        <v>37777.129999999997</v>
      </c>
      <c r="N73" s="1"/>
    </row>
    <row r="74" spans="11:14">
      <c r="L74" s="18">
        <v>41395</v>
      </c>
      <c r="M74" s="1">
        <v>36665.68</v>
      </c>
      <c r="N74" s="1"/>
    </row>
    <row r="75" spans="11:14">
      <c r="L75" s="18">
        <v>41426</v>
      </c>
      <c r="M75" s="1">
        <v>33678.29</v>
      </c>
      <c r="N75" s="1"/>
    </row>
    <row r="76" spans="11:14">
      <c r="K76" s="6"/>
      <c r="L76" s="8">
        <v>41456</v>
      </c>
      <c r="M76" s="1">
        <v>26097.009900000001</v>
      </c>
    </row>
    <row r="77" spans="11:14">
      <c r="K77" s="6"/>
      <c r="L77" s="8">
        <v>41487</v>
      </c>
      <c r="M77" s="1">
        <v>30264.84</v>
      </c>
    </row>
    <row r="78" spans="11:14">
      <c r="K78" s="6"/>
      <c r="L78" s="8">
        <v>41518</v>
      </c>
      <c r="M78" s="1">
        <v>36971.14</v>
      </c>
    </row>
    <row r="79" spans="11:14">
      <c r="K79" s="6"/>
      <c r="L79" s="8">
        <v>41548</v>
      </c>
      <c r="M79" s="1">
        <v>32825.339899999999</v>
      </c>
    </row>
    <row r="80" spans="11:14">
      <c r="K80" s="6"/>
      <c r="L80" s="8">
        <v>41579</v>
      </c>
      <c r="M80" s="1">
        <v>35468.239999999998</v>
      </c>
    </row>
    <row r="81" spans="11:14">
      <c r="K81" s="6"/>
      <c r="L81" s="8">
        <v>41609</v>
      </c>
      <c r="M81" s="1">
        <v>38442.19</v>
      </c>
    </row>
    <row r="82" spans="11:14">
      <c r="K82" s="6"/>
      <c r="L82" s="8">
        <v>41640</v>
      </c>
      <c r="M82" s="1">
        <v>33050.730000000003</v>
      </c>
    </row>
    <row r="83" spans="11:14">
      <c r="K83" s="6"/>
      <c r="L83" s="18">
        <v>41671</v>
      </c>
      <c r="M83" s="1">
        <v>33938.92</v>
      </c>
    </row>
    <row r="84" spans="11:14">
      <c r="K84" s="6"/>
      <c r="L84" s="18">
        <v>41699</v>
      </c>
      <c r="M84" s="1">
        <v>27796.93</v>
      </c>
    </row>
    <row r="85" spans="11:14">
      <c r="K85" s="6"/>
      <c r="L85" s="18">
        <v>41730</v>
      </c>
      <c r="M85" s="1">
        <v>26599.3</v>
      </c>
    </row>
    <row r="86" spans="11:14">
      <c r="K86" s="6"/>
      <c r="L86" s="18">
        <v>41760</v>
      </c>
      <c r="M86" s="1">
        <v>38884.67</v>
      </c>
    </row>
    <row r="87" spans="11:14">
      <c r="K87" s="6"/>
      <c r="L87" s="18">
        <v>41791</v>
      </c>
      <c r="M87" s="1">
        <v>40715.67</v>
      </c>
    </row>
    <row r="88" spans="11:14">
      <c r="K88" s="6"/>
      <c r="L88" s="18">
        <v>41821</v>
      </c>
      <c r="M88" s="1">
        <v>27660.05</v>
      </c>
      <c r="N88" s="1"/>
    </row>
    <row r="89" spans="11:14">
      <c r="K89" s="6"/>
      <c r="L89" s="18">
        <v>41852</v>
      </c>
      <c r="M89" s="1">
        <v>37195.760000000002</v>
      </c>
      <c r="N89" s="1"/>
    </row>
    <row r="90" spans="11:14">
      <c r="K90" s="6"/>
      <c r="L90" s="18">
        <v>41883</v>
      </c>
      <c r="M90" s="1">
        <v>39160.129999999997</v>
      </c>
      <c r="N90" s="1"/>
    </row>
    <row r="91" spans="11:14">
      <c r="K91" s="6"/>
      <c r="L91" s="18">
        <v>41913</v>
      </c>
      <c r="M91" s="1">
        <v>37494.370000000003</v>
      </c>
      <c r="N91" s="1"/>
    </row>
    <row r="92" spans="11:14">
      <c r="K92" s="6"/>
      <c r="L92" s="18">
        <v>41944</v>
      </c>
      <c r="M92" s="1">
        <v>31086.89</v>
      </c>
      <c r="N92" s="1"/>
    </row>
    <row r="93" spans="11:14">
      <c r="K93" s="6"/>
      <c r="L93" s="18">
        <v>41974</v>
      </c>
      <c r="M93" s="1">
        <v>41137</v>
      </c>
      <c r="N93" s="1"/>
    </row>
    <row r="94" spans="11:14">
      <c r="L94" s="18">
        <v>42005</v>
      </c>
      <c r="M94" s="1">
        <v>28169.439999999999</v>
      </c>
      <c r="N94" s="1"/>
    </row>
    <row r="95" spans="11:14">
      <c r="L95" s="18">
        <v>42036</v>
      </c>
      <c r="M95" s="1">
        <v>29335.95</v>
      </c>
      <c r="N95" s="1"/>
    </row>
    <row r="96" spans="11:14">
      <c r="L96" s="8">
        <v>42064</v>
      </c>
      <c r="M96" s="1">
        <v>30265.3</v>
      </c>
      <c r="N96" s="1"/>
    </row>
    <row r="97" spans="12:14">
      <c r="L97" s="8">
        <v>42095</v>
      </c>
      <c r="M97" s="1">
        <v>30192.66</v>
      </c>
      <c r="N97" s="1"/>
    </row>
    <row r="98" spans="12:14">
      <c r="L98" s="8">
        <v>42125</v>
      </c>
      <c r="M98" s="1">
        <v>26677</v>
      </c>
      <c r="N98" s="1"/>
    </row>
    <row r="99" spans="12:14">
      <c r="L99" s="8">
        <v>42156</v>
      </c>
      <c r="M99" s="1">
        <v>37988.730000000003</v>
      </c>
      <c r="N99" s="1"/>
    </row>
    <row r="100" spans="12:14">
      <c r="L100" s="8">
        <v>42186</v>
      </c>
      <c r="M100" s="1">
        <v>23450.21</v>
      </c>
      <c r="N100" s="1"/>
    </row>
    <row r="101" spans="12:14">
      <c r="L101" s="8">
        <v>42217</v>
      </c>
      <c r="M101" s="1">
        <v>37250.25</v>
      </c>
      <c r="N101" s="1"/>
    </row>
    <row r="102" spans="12:14">
      <c r="L102" s="8">
        <v>42248</v>
      </c>
      <c r="M102" s="1">
        <v>27825.39</v>
      </c>
      <c r="N102" s="1"/>
    </row>
    <row r="103" spans="12:14">
      <c r="L103" s="8">
        <v>42278</v>
      </c>
      <c r="M103" s="1">
        <v>33674.980000000003</v>
      </c>
      <c r="N103" s="1"/>
    </row>
    <row r="104" spans="12:14">
      <c r="L104" s="8">
        <v>42309</v>
      </c>
      <c r="M104" s="1">
        <v>31803.75</v>
      </c>
      <c r="N104" s="1"/>
    </row>
    <row r="105" spans="12:14">
      <c r="L105" s="8">
        <v>42339</v>
      </c>
      <c r="M105" s="1">
        <v>32621.5</v>
      </c>
      <c r="N105" s="1"/>
    </row>
    <row r="106" spans="12:14">
      <c r="L106" s="8">
        <v>42370</v>
      </c>
      <c r="M106" s="1">
        <v>27037.5</v>
      </c>
      <c r="N106" s="1"/>
    </row>
    <row r="107" spans="12:14">
      <c r="L107" s="8">
        <v>42401</v>
      </c>
      <c r="M107" s="1">
        <v>28745</v>
      </c>
      <c r="N107" s="1"/>
    </row>
    <row r="108" spans="12:14">
      <c r="L108" s="8">
        <v>42430</v>
      </c>
      <c r="M108" s="1">
        <v>33892</v>
      </c>
      <c r="N108" s="1"/>
    </row>
    <row r="109" spans="12:14">
      <c r="L109" s="8">
        <v>42461</v>
      </c>
      <c r="M109" s="1">
        <v>29768.41</v>
      </c>
      <c r="N109" s="1"/>
    </row>
    <row r="110" spans="12:14">
      <c r="L110" s="8">
        <v>42491</v>
      </c>
      <c r="M110" s="1">
        <v>30856.46</v>
      </c>
      <c r="N110" s="1"/>
    </row>
    <row r="111" spans="12:14">
      <c r="L111" s="8">
        <v>42522</v>
      </c>
      <c r="M111" s="1">
        <v>37913.96</v>
      </c>
      <c r="N111" s="1"/>
    </row>
    <row r="112" spans="12:14">
      <c r="L112" s="8">
        <v>42552</v>
      </c>
      <c r="M112" s="1">
        <v>20936.41</v>
      </c>
      <c r="N112" s="1">
        <f>M112</f>
        <v>20936.41</v>
      </c>
    </row>
    <row r="113" spans="12:14">
      <c r="L113" s="8">
        <v>42583</v>
      </c>
      <c r="M113" s="1">
        <v>29305.34</v>
      </c>
      <c r="N113" s="1">
        <f>M113</f>
        <v>29305.34</v>
      </c>
    </row>
    <row r="114" spans="12:14">
      <c r="L114" s="8">
        <v>42614</v>
      </c>
      <c r="M114" s="1">
        <v>31878.15</v>
      </c>
      <c r="N114" s="1">
        <v>31974.039914537105</v>
      </c>
    </row>
    <row r="115" spans="12:14">
      <c r="L115" s="8">
        <v>42644</v>
      </c>
      <c r="M115" s="1">
        <v>32298.05</v>
      </c>
      <c r="N115" s="1">
        <v>30972.734212900607</v>
      </c>
    </row>
    <row r="116" spans="12:14">
      <c r="L116" s="8">
        <v>42675</v>
      </c>
      <c r="M116" s="1">
        <v>31153.21</v>
      </c>
      <c r="N116" s="1">
        <v>31533.398070711541</v>
      </c>
    </row>
    <row r="117" spans="12:14">
      <c r="L117" s="8">
        <v>42705</v>
      </c>
      <c r="M117" s="1">
        <v>40679.71</v>
      </c>
      <c r="N117" s="1">
        <v>35385.978101854023</v>
      </c>
    </row>
    <row r="118" spans="12:14">
      <c r="L118" s="8">
        <v>42736</v>
      </c>
      <c r="M118" s="1">
        <v>20765.240000000002</v>
      </c>
      <c r="N118" s="1">
        <v>27922.422469588419</v>
      </c>
    </row>
    <row r="119" spans="12:14">
      <c r="L119" s="8">
        <v>42767</v>
      </c>
      <c r="M119" s="1">
        <v>26395.68</v>
      </c>
      <c r="N119" s="1">
        <v>30057.610685141513</v>
      </c>
    </row>
    <row r="120" spans="12:14">
      <c r="L120" s="8">
        <v>42795</v>
      </c>
      <c r="M120" s="1">
        <v>28652.89</v>
      </c>
      <c r="N120" s="1">
        <v>31574.70937829055</v>
      </c>
    </row>
    <row r="121" spans="12:14">
      <c r="L121" s="8">
        <v>42826</v>
      </c>
      <c r="M121" s="1">
        <v>24881.66</v>
      </c>
      <c r="N121" s="1">
        <v>29690.629784787827</v>
      </c>
    </row>
    <row r="122" spans="12:14">
      <c r="L122" s="8">
        <v>42856</v>
      </c>
      <c r="N122" s="1">
        <v>32377.156097402498</v>
      </c>
    </row>
    <row r="123" spans="12:14">
      <c r="L123" s="8">
        <v>42887</v>
      </c>
      <c r="N123" s="1">
        <v>38480.628435839739</v>
      </c>
    </row>
    <row r="124" spans="12:14">
      <c r="L124" s="8">
        <v>42917</v>
      </c>
      <c r="N124" s="1">
        <v>22604.681836485935</v>
      </c>
    </row>
    <row r="125" spans="12:14">
      <c r="L125" s="8">
        <v>42948</v>
      </c>
      <c r="N125" s="1">
        <v>31966.262852513439</v>
      </c>
    </row>
    <row r="126" spans="12:14">
      <c r="L126" s="8">
        <v>42979</v>
      </c>
      <c r="N126" s="1">
        <v>30873.618760827994</v>
      </c>
    </row>
    <row r="127" spans="12:14">
      <c r="L127" s="8">
        <v>43009</v>
      </c>
      <c r="N127" s="1">
        <v>31161.854179676564</v>
      </c>
    </row>
    <row r="128" spans="12:14">
      <c r="L128" s="8">
        <v>43040</v>
      </c>
      <c r="N128" s="1">
        <v>31090.107593402743</v>
      </c>
    </row>
    <row r="129" spans="12:14">
      <c r="L129" s="8">
        <v>43070</v>
      </c>
      <c r="N129" s="1">
        <v>34738.514927814518</v>
      </c>
    </row>
    <row r="130" spans="12:14">
      <c r="L130" s="8">
        <v>43101</v>
      </c>
      <c r="N130" s="1">
        <v>27435.239495131813</v>
      </c>
    </row>
    <row r="131" spans="12:14">
      <c r="L131" s="8">
        <v>43132</v>
      </c>
      <c r="N131" s="1">
        <v>29272.771955862005</v>
      </c>
    </row>
    <row r="132" spans="12:14">
      <c r="L132" s="8">
        <v>43160</v>
      </c>
      <c r="N132" s="1">
        <v>30790.11230257541</v>
      </c>
    </row>
    <row r="133" spans="12:14">
      <c r="L133" s="8">
        <v>43191</v>
      </c>
      <c r="N133" s="1">
        <v>28832.658151648888</v>
      </c>
    </row>
    <row r="134" spans="12:14">
      <c r="L134" s="8">
        <v>43221</v>
      </c>
      <c r="N134" s="1">
        <v>31420.119023762625</v>
      </c>
    </row>
    <row r="135" spans="12:14">
      <c r="L135" s="8">
        <v>43252</v>
      </c>
      <c r="N135" s="1">
        <v>37492.420992568594</v>
      </c>
    </row>
    <row r="136" spans="12:14">
      <c r="L136" s="8">
        <v>43282</v>
      </c>
      <c r="N136" s="1">
        <v>23049.835730693372</v>
      </c>
    </row>
    <row r="137" spans="12:14">
      <c r="L137" s="8">
        <v>43313</v>
      </c>
      <c r="N137" s="1">
        <v>32365.13590893746</v>
      </c>
    </row>
    <row r="138" spans="12:14">
      <c r="L138" s="8">
        <v>43344</v>
      </c>
      <c r="N138" s="1">
        <v>31233.724951086395</v>
      </c>
    </row>
    <row r="139" spans="12:14">
      <c r="L139" s="8">
        <v>43374</v>
      </c>
      <c r="N139" s="1">
        <v>31480.047303441959</v>
      </c>
    </row>
    <row r="140" spans="12:14">
      <c r="L140" s="8">
        <v>43405</v>
      </c>
      <c r="N140" s="1">
        <v>31376.37042507064</v>
      </c>
    </row>
    <row r="141" spans="12:14">
      <c r="L141" s="8">
        <v>43435</v>
      </c>
      <c r="N141" s="1">
        <v>34994.010861944989</v>
      </c>
    </row>
    <row r="142" spans="12:14">
      <c r="L142" s="8">
        <v>43466</v>
      </c>
      <c r="N142" s="1">
        <v>27663.172081996381</v>
      </c>
    </row>
    <row r="143" spans="12:14">
      <c r="L143" s="8">
        <v>43497</v>
      </c>
      <c r="N143" s="1">
        <v>29476.962602725253</v>
      </c>
    </row>
    <row r="144" spans="12:14">
      <c r="L144" s="8">
        <v>43525</v>
      </c>
      <c r="N144" s="1">
        <v>30972.313032033533</v>
      </c>
    </row>
    <row r="145" spans="12:14">
      <c r="L145" s="8">
        <v>43556</v>
      </c>
      <c r="N145" s="1">
        <v>28995.563844793804</v>
      </c>
    </row>
    <row r="146" spans="12:14">
      <c r="L146" s="8">
        <v>43586</v>
      </c>
      <c r="N146" s="1">
        <v>31565.749040336657</v>
      </c>
    </row>
    <row r="147" spans="12:14">
      <c r="L147" s="8">
        <v>43617</v>
      </c>
      <c r="N147" s="1">
        <v>37622.506818445341</v>
      </c>
    </row>
    <row r="148" spans="12:14">
      <c r="L148" s="8">
        <v>43647</v>
      </c>
      <c r="N148" s="1">
        <v>23166.135268245074</v>
      </c>
    </row>
    <row r="149" spans="12:14">
      <c r="L149" s="8">
        <v>43678</v>
      </c>
      <c r="N149" s="1">
        <v>32469.059392676081</v>
      </c>
    </row>
    <row r="150" spans="12:14">
      <c r="L150" s="8">
        <v>43709</v>
      </c>
      <c r="N150" s="1">
        <v>31326.59795716219</v>
      </c>
    </row>
    <row r="151" spans="12:14">
      <c r="L151" s="8">
        <v>43739</v>
      </c>
      <c r="N151" s="1">
        <v>31563.056134197417</v>
      </c>
    </row>
    <row r="152" spans="12:14">
      <c r="L152" s="8">
        <v>43770</v>
      </c>
      <c r="N152" s="1">
        <v>31450.549495468647</v>
      </c>
    </row>
    <row r="153" spans="12:14">
      <c r="L153" s="8">
        <v>43800</v>
      </c>
      <c r="N153" s="1">
        <v>35060.307063818553</v>
      </c>
    </row>
    <row r="154" spans="12:14">
      <c r="L154" s="8">
        <v>43831</v>
      </c>
      <c r="N154" s="1">
        <v>27722.421215881932</v>
      </c>
    </row>
    <row r="155" spans="12:14">
      <c r="L155" s="8">
        <v>43862</v>
      </c>
      <c r="N155" s="1">
        <v>29529.912588776358</v>
      </c>
    </row>
    <row r="156" spans="12:14">
      <c r="L156" s="8">
        <v>43891</v>
      </c>
      <c r="N156" s="1">
        <v>31019.635316018012</v>
      </c>
    </row>
    <row r="157" spans="12:14">
      <c r="L157" s="8">
        <v>43922</v>
      </c>
      <c r="N157" s="1">
        <v>29037.855431750388</v>
      </c>
    </row>
    <row r="158" spans="12:14">
      <c r="L158" s="8">
        <v>43952</v>
      </c>
      <c r="N158" s="1">
        <v>31603.545085546117</v>
      </c>
    </row>
    <row r="159" spans="12:14">
      <c r="L159" s="8">
        <v>43983</v>
      </c>
      <c r="N159" s="1">
        <v>37656.285293657595</v>
      </c>
    </row>
    <row r="160" spans="12:14">
      <c r="L160" s="8">
        <v>44013</v>
      </c>
      <c r="N160" s="1">
        <v>23196.32300182879</v>
      </c>
    </row>
    <row r="161" spans="12:14">
      <c r="L161" s="8">
        <v>44044</v>
      </c>
      <c r="N161" s="1">
        <v>32496.038251872491</v>
      </c>
    </row>
    <row r="162" spans="12:14">
      <c r="L162" s="8">
        <v>44075</v>
      </c>
      <c r="N162" s="1">
        <v>31350.708975260528</v>
      </c>
    </row>
    <row r="163" spans="12:14">
      <c r="L163" s="8">
        <v>44105</v>
      </c>
      <c r="N163" s="1">
        <v>31584.604155976172</v>
      </c>
    </row>
    <row r="164" spans="12:14">
      <c r="L164" s="8">
        <v>44136</v>
      </c>
      <c r="N164" s="1">
        <v>31469.806994704657</v>
      </c>
    </row>
    <row r="165" spans="12:14">
      <c r="L165" s="8">
        <v>44166</v>
      </c>
      <c r="N165" s="1">
        <v>35077.517496850756</v>
      </c>
    </row>
    <row r="166" spans="12:14">
      <c r="L166" s="8">
        <v>44197</v>
      </c>
      <c r="N166" s="1">
        <v>27737.802195219225</v>
      </c>
    </row>
    <row r="167" spans="12:14">
      <c r="L167" s="8">
        <v>44228</v>
      </c>
      <c r="N167" s="1">
        <v>29543.65858326932</v>
      </c>
    </row>
    <row r="168" spans="12:14">
      <c r="L168" s="8">
        <v>44256</v>
      </c>
      <c r="N168" s="1">
        <v>31031.920119815608</v>
      </c>
    </row>
    <row r="169" spans="12:14">
      <c r="L169" s="8">
        <v>44287</v>
      </c>
      <c r="N169" s="1">
        <v>29048.834371661073</v>
      </c>
    </row>
    <row r="170" spans="12:14">
      <c r="L170" s="8">
        <v>44317</v>
      </c>
      <c r="N170" s="1">
        <v>31613.356972190217</v>
      </c>
    </row>
    <row r="171" spans="12:14">
      <c r="L171" s="8">
        <v>44348</v>
      </c>
      <c r="N171" s="1">
        <v>37665.054184171138</v>
      </c>
    </row>
  </sheetData>
  <mergeCells count="2">
    <mergeCell ref="C2:D2"/>
    <mergeCell ref="G2: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V16"/>
  <sheetViews>
    <sheetView showGridLines="0" zoomScale="85" zoomScaleNormal="85" workbookViewId="0">
      <selection activeCell="Q30" sqref="Q30"/>
    </sheetView>
  </sheetViews>
  <sheetFormatPr defaultRowHeight="14.25"/>
  <cols>
    <col min="1" max="1" width="8.75" style="2" customWidth="1"/>
    <col min="18" max="18" width="9.5" customWidth="1"/>
    <col min="19" max="19" width="10.125" customWidth="1"/>
    <col min="20" max="20" width="12.875" bestFit="1" customWidth="1"/>
  </cols>
  <sheetData>
    <row r="1" spans="1:22" ht="15" thickBot="1">
      <c r="B1" s="38" t="s">
        <v>12</v>
      </c>
      <c r="C1" s="38"/>
      <c r="D1" s="38" t="s">
        <v>15</v>
      </c>
      <c r="E1" s="38"/>
      <c r="F1" s="38" t="s">
        <v>16</v>
      </c>
      <c r="G1" s="38"/>
      <c r="H1" s="38" t="s">
        <v>18</v>
      </c>
      <c r="I1" s="38"/>
      <c r="J1" s="38" t="s">
        <v>29</v>
      </c>
      <c r="K1" s="38"/>
      <c r="L1" s="38" t="s">
        <v>19</v>
      </c>
      <c r="M1" s="38"/>
      <c r="S1" s="24"/>
      <c r="T1" s="41" t="s">
        <v>97</v>
      </c>
      <c r="U1" s="42"/>
      <c r="V1" s="24"/>
    </row>
    <row r="2" spans="1:22" ht="15" thickBot="1">
      <c r="A2" s="3" t="s">
        <v>11</v>
      </c>
      <c r="B2" t="s">
        <v>13</v>
      </c>
      <c r="C2" t="s">
        <v>14</v>
      </c>
      <c r="D2" t="s">
        <v>13</v>
      </c>
      <c r="E2" t="s">
        <v>14</v>
      </c>
      <c r="F2" t="s">
        <v>13</v>
      </c>
      <c r="G2" t="s">
        <v>14</v>
      </c>
      <c r="H2" t="s">
        <v>13</v>
      </c>
      <c r="I2" t="s">
        <v>14</v>
      </c>
      <c r="J2" t="s">
        <v>13</v>
      </c>
      <c r="K2" t="s">
        <v>17</v>
      </c>
      <c r="L2" t="s">
        <v>13</v>
      </c>
      <c r="M2" t="s">
        <v>17</v>
      </c>
      <c r="S2" s="24"/>
      <c r="T2" s="25" t="s">
        <v>8</v>
      </c>
      <c r="U2" s="25" t="s">
        <v>9</v>
      </c>
      <c r="V2" s="24" t="s">
        <v>121</v>
      </c>
    </row>
    <row r="3" spans="1:22" ht="15" thickBot="1">
      <c r="A3" s="4" t="s">
        <v>0</v>
      </c>
      <c r="B3" s="22">
        <f>Criminal!G4</f>
        <v>54654288.730000004</v>
      </c>
      <c r="C3" s="14"/>
      <c r="D3" s="22">
        <f>Family!G4</f>
        <v>29624810.630000003</v>
      </c>
      <c r="E3" s="14"/>
      <c r="F3" s="22">
        <f>Civil!G4</f>
        <v>6774929.1700000009</v>
      </c>
      <c r="G3" s="14"/>
      <c r="H3" s="22">
        <f ca="1">Waitangi!G4</f>
        <v>10962322.960000001</v>
      </c>
      <c r="I3" s="14"/>
      <c r="J3" s="22">
        <f>'Duty Lawyer'!G4</f>
        <v>8463849.1397999991</v>
      </c>
      <c r="K3" s="14"/>
      <c r="L3" s="22">
        <f>PDLA!G4</f>
        <v>497841.11980000004</v>
      </c>
      <c r="M3" s="14"/>
      <c r="S3" s="26" t="s">
        <v>12</v>
      </c>
      <c r="T3" s="27">
        <v>62076571.700000003</v>
      </c>
      <c r="U3" s="27">
        <v>70102069.911520824</v>
      </c>
      <c r="V3" s="28">
        <f>(U3-T3)/T3</f>
        <v>0.12928385044048463</v>
      </c>
    </row>
    <row r="4" spans="1:22" ht="15" thickBot="1">
      <c r="A4" s="4" t="s">
        <v>1</v>
      </c>
      <c r="B4" s="22">
        <f>Criminal!G5</f>
        <v>71615334.920000002</v>
      </c>
      <c r="C4" s="14"/>
      <c r="D4" s="22">
        <f>Family!G5</f>
        <v>39640278.880000003</v>
      </c>
      <c r="E4" s="14"/>
      <c r="F4" s="22">
        <f>Civil!G5</f>
        <v>6611001.2899999991</v>
      </c>
      <c r="G4" s="14"/>
      <c r="H4" s="22">
        <f ca="1">Waitangi!G5</f>
        <v>14182640.75</v>
      </c>
      <c r="I4" s="14"/>
      <c r="J4" s="22">
        <f>'Duty Lawyer'!G5</f>
        <v>10458468.57</v>
      </c>
      <c r="K4" s="14"/>
      <c r="L4" s="22">
        <f>PDLA!G5</f>
        <v>539089.1899</v>
      </c>
      <c r="M4" s="14"/>
      <c r="S4" s="26" t="s">
        <v>15</v>
      </c>
      <c r="T4" s="27">
        <v>44585087.839999996</v>
      </c>
      <c r="U4" s="27">
        <v>46464204.803303495</v>
      </c>
      <c r="V4" s="28">
        <f t="shared" ref="V4:V9" si="0">(U4-T4)/T4</f>
        <v>4.2146759249347687E-2</v>
      </c>
    </row>
    <row r="5" spans="1:22" ht="15" thickBot="1">
      <c r="A5" s="4" t="s">
        <v>2</v>
      </c>
      <c r="B5" s="22">
        <f>Criminal!G6</f>
        <v>77741869.829999998</v>
      </c>
      <c r="C5" s="14"/>
      <c r="D5" s="22">
        <f>Family!G6</f>
        <v>54719311.830000006</v>
      </c>
      <c r="E5" s="14"/>
      <c r="F5" s="22">
        <f>Civil!G6</f>
        <v>7663900.2200000007</v>
      </c>
      <c r="G5" s="14"/>
      <c r="H5" s="22">
        <f ca="1">Waitangi!G6</f>
        <v>16400550.35</v>
      </c>
      <c r="I5" s="14"/>
      <c r="J5" s="22">
        <f>'Duty Lawyer'!G6</f>
        <v>10555135.790000001</v>
      </c>
      <c r="K5" s="14"/>
      <c r="L5" s="22">
        <f>PDLA!G6</f>
        <v>548202.33979999996</v>
      </c>
      <c r="M5" s="14"/>
      <c r="S5" s="26" t="s">
        <v>16</v>
      </c>
      <c r="T5" s="27">
        <v>6186983.1600000001</v>
      </c>
      <c r="U5" s="27">
        <v>5564863.2913324861</v>
      </c>
      <c r="V5" s="28">
        <f t="shared" si="0"/>
        <v>-0.10055302440285195</v>
      </c>
    </row>
    <row r="6" spans="1:22" ht="15" thickBot="1">
      <c r="A6" s="4" t="s">
        <v>3</v>
      </c>
      <c r="B6" s="22">
        <f>Criminal!G7</f>
        <v>72959096.5</v>
      </c>
      <c r="C6" s="14"/>
      <c r="D6" s="22">
        <f>Family!G7</f>
        <v>53140621.129999995</v>
      </c>
      <c r="E6" s="14"/>
      <c r="F6" s="22">
        <f>Civil!G7</f>
        <v>6994604.3799999999</v>
      </c>
      <c r="G6" s="14"/>
      <c r="H6" s="22">
        <f ca="1">Waitangi!G7</f>
        <v>16358662.249899998</v>
      </c>
      <c r="I6" s="14"/>
      <c r="J6" s="22">
        <f>'Duty Lawyer'!G7</f>
        <v>10348747.309900001</v>
      </c>
      <c r="K6" s="14"/>
      <c r="L6" s="22">
        <f>PDLA!G7</f>
        <v>547839.59000000008</v>
      </c>
      <c r="M6" s="14"/>
      <c r="S6" s="26" t="s">
        <v>18</v>
      </c>
      <c r="T6" s="27">
        <v>13663533.579999998</v>
      </c>
      <c r="U6" s="27">
        <v>13699158.695414118</v>
      </c>
      <c r="V6" s="28">
        <f t="shared" si="0"/>
        <v>2.6073134892621429E-3</v>
      </c>
    </row>
    <row r="7" spans="1:22" ht="15" thickBot="1">
      <c r="A7" s="4" t="s">
        <v>4</v>
      </c>
      <c r="B7" s="22">
        <f>Criminal!G8</f>
        <v>55951571.410099998</v>
      </c>
      <c r="C7" s="14"/>
      <c r="D7" s="22">
        <f>Family!G8</f>
        <v>53235967.440099999</v>
      </c>
      <c r="E7" s="14"/>
      <c r="F7" s="22">
        <f>Civil!G8</f>
        <v>6167220.8199999984</v>
      </c>
      <c r="G7" s="14"/>
      <c r="H7" s="22">
        <f ca="1">Waitangi!G8</f>
        <v>12642288.629899999</v>
      </c>
      <c r="I7" s="14"/>
      <c r="J7" s="22">
        <f>'Duty Lawyer'!G8</f>
        <v>9858389.6496000011</v>
      </c>
      <c r="K7" s="14"/>
      <c r="L7" s="22">
        <f>PDLA!G8</f>
        <v>472376.24979999999</v>
      </c>
      <c r="M7" s="14"/>
      <c r="S7" s="26" t="s">
        <v>29</v>
      </c>
      <c r="T7" s="27">
        <v>10579743.41</v>
      </c>
      <c r="U7" s="27">
        <v>10965849.167023689</v>
      </c>
      <c r="V7" s="28">
        <f t="shared" si="0"/>
        <v>3.6494812970486623E-2</v>
      </c>
    </row>
    <row r="8" spans="1:22" ht="15" thickBot="1">
      <c r="A8" s="4" t="s">
        <v>5</v>
      </c>
      <c r="B8" s="22">
        <f>Criminal!G9</f>
        <v>44982944.219999999</v>
      </c>
      <c r="C8" s="14"/>
      <c r="D8" s="22">
        <f>Family!G9</f>
        <v>41955067.800000004</v>
      </c>
      <c r="E8" s="14"/>
      <c r="F8" s="22">
        <f>Civil!G9</f>
        <v>6168983.9699999997</v>
      </c>
      <c r="G8" s="14"/>
      <c r="H8" s="22">
        <f ca="1">Waitangi!G9</f>
        <v>9161990.3499739133</v>
      </c>
      <c r="I8" s="14"/>
      <c r="J8" s="22">
        <f>'Duty Lawyer'!G9</f>
        <v>9511011.8299000002</v>
      </c>
      <c r="K8" s="14"/>
      <c r="L8" s="22">
        <f>PDLA!G9</f>
        <v>422067.61</v>
      </c>
      <c r="M8" s="14"/>
      <c r="S8" s="26" t="s">
        <v>19</v>
      </c>
      <c r="T8" s="27">
        <v>374839.41000000003</v>
      </c>
      <c r="U8" s="27">
        <v>370211.0571510538</v>
      </c>
      <c r="V8" s="28">
        <f t="shared" si="0"/>
        <v>-1.2347561983800564E-2</v>
      </c>
    </row>
    <row r="9" spans="1:22" ht="15.75" thickBot="1">
      <c r="A9" s="4" t="s">
        <v>6</v>
      </c>
      <c r="B9" s="22">
        <f>Criminal!G10</f>
        <v>47614216.039999999</v>
      </c>
      <c r="C9" s="14"/>
      <c r="D9" s="22">
        <f>Family!G10</f>
        <v>43256366.609999999</v>
      </c>
      <c r="E9" s="14"/>
      <c r="F9" s="22">
        <f>Civil!G10</f>
        <v>6356324.9899999993</v>
      </c>
      <c r="G9" s="14"/>
      <c r="H9" s="22">
        <f ca="1">Waitangi!G10</f>
        <v>12503121.939999999</v>
      </c>
      <c r="I9" s="14"/>
      <c r="J9" s="22">
        <f>'Duty Lawyer'!G10</f>
        <v>9190441.25</v>
      </c>
      <c r="K9" s="14"/>
      <c r="L9" s="22">
        <f>PDLA!G10</f>
        <v>401054.97979999997</v>
      </c>
      <c r="M9" s="14"/>
      <c r="S9" s="29" t="s">
        <v>103</v>
      </c>
      <c r="T9" s="30">
        <f>SUM(T3:T8)</f>
        <v>137466759.09999999</v>
      </c>
      <c r="U9" s="30">
        <f>SUM(U3:U8)</f>
        <v>147166356.92574567</v>
      </c>
      <c r="V9" s="31">
        <f t="shared" si="0"/>
        <v>7.0559587563199286E-2</v>
      </c>
    </row>
    <row r="10" spans="1:22">
      <c r="A10" s="4" t="s">
        <v>7</v>
      </c>
      <c r="B10" s="22">
        <f>Criminal!G11</f>
        <v>58044884.760000005</v>
      </c>
      <c r="C10" s="22"/>
      <c r="D10" s="22">
        <f>Family!G11</f>
        <v>42906771.590000004</v>
      </c>
      <c r="E10" s="22"/>
      <c r="F10" s="22">
        <f>Civil!G11</f>
        <v>5404373.0099999998</v>
      </c>
      <c r="G10" s="22"/>
      <c r="H10" s="22">
        <f ca="1">Waitangi!G11</f>
        <v>13879008.75</v>
      </c>
      <c r="I10" s="22"/>
      <c r="J10" s="22">
        <f>'Duty Lawyer'!G11</f>
        <v>9728653.0799000002</v>
      </c>
      <c r="K10" s="22"/>
      <c r="L10" s="22">
        <f>PDLA!G11</f>
        <v>396363.28</v>
      </c>
      <c r="M10" s="22"/>
      <c r="S10" s="14"/>
      <c r="T10" s="14"/>
      <c r="U10" s="14"/>
    </row>
    <row r="11" spans="1:22">
      <c r="A11" s="4" t="s">
        <v>8</v>
      </c>
      <c r="B11" s="22">
        <f>Criminal!G12</f>
        <v>62076571.700000003</v>
      </c>
      <c r="C11" s="22"/>
      <c r="D11" s="22">
        <f>Family!G12</f>
        <v>44585087.839999996</v>
      </c>
      <c r="E11" s="22"/>
      <c r="F11" s="22">
        <f>Civil!G12</f>
        <v>6186983.1600000001</v>
      </c>
      <c r="G11" s="22"/>
      <c r="H11" s="22">
        <f ca="1">Waitangi!G12</f>
        <v>13663533.579999998</v>
      </c>
      <c r="I11" s="22"/>
      <c r="J11" s="22">
        <f>'Duty Lawyer'!G12</f>
        <v>10579743.41</v>
      </c>
      <c r="K11" s="22"/>
      <c r="L11" s="22">
        <f>PDLA!G12</f>
        <v>374839.41000000003</v>
      </c>
      <c r="M11" s="22"/>
      <c r="S11" s="14"/>
      <c r="T11" s="14"/>
    </row>
    <row r="12" spans="1:22">
      <c r="A12" s="4" t="s">
        <v>9</v>
      </c>
      <c r="B12" s="14"/>
      <c r="C12" s="22">
        <f>Criminal!H13</f>
        <v>70961597.497538552</v>
      </c>
      <c r="D12" s="14"/>
      <c r="E12" s="22">
        <f>Family!H13</f>
        <v>46464204.803303495</v>
      </c>
      <c r="F12" s="14"/>
      <c r="G12" s="22">
        <f>Civil!H13</f>
        <v>5564863.2913324861</v>
      </c>
      <c r="H12" s="14"/>
      <c r="I12" s="22">
        <f ca="1">Waitangi!H13</f>
        <v>13699158.695414118</v>
      </c>
      <c r="J12" s="14"/>
      <c r="K12" s="22">
        <f>'Duty Lawyer'!H13</f>
        <v>10965849.167023689</v>
      </c>
      <c r="L12" s="14"/>
      <c r="M12" s="22">
        <f>PDLA!H13</f>
        <v>370211.0571510538</v>
      </c>
    </row>
    <row r="13" spans="1:22">
      <c r="A13" s="4" t="s">
        <v>10</v>
      </c>
      <c r="B13" s="14"/>
      <c r="C13" s="22">
        <f>Criminal!H14</f>
        <v>73165209.096073195</v>
      </c>
      <c r="D13" s="14"/>
      <c r="E13" s="22">
        <f>Family!H14</f>
        <v>49455292.790909015</v>
      </c>
      <c r="F13" s="14"/>
      <c r="G13" s="22">
        <f>Civil!H14</f>
        <v>5827798.9735778216</v>
      </c>
      <c r="H13" s="14"/>
      <c r="I13" s="22">
        <f ca="1">Waitangi!H14</f>
        <v>13562530.837178249</v>
      </c>
      <c r="J13" s="14"/>
      <c r="K13" s="22">
        <f>'Duty Lawyer'!H14</f>
        <v>11344643.237572353</v>
      </c>
      <c r="L13" s="14"/>
      <c r="M13" s="22">
        <f>PDLA!H14</f>
        <v>367678.36207227048</v>
      </c>
    </row>
    <row r="14" spans="1:22">
      <c r="A14" s="5" t="s">
        <v>24</v>
      </c>
      <c r="B14" s="14"/>
      <c r="C14" s="22">
        <f>Criminal!H15</f>
        <v>75375626.183784902</v>
      </c>
      <c r="D14" s="14"/>
      <c r="E14" s="22">
        <f>Family!H15</f>
        <v>51346471.01101537</v>
      </c>
      <c r="F14" s="14"/>
      <c r="G14" s="22">
        <f>Civil!H15</f>
        <v>6052372.605509188</v>
      </c>
      <c r="H14" s="14"/>
      <c r="I14" s="22">
        <f ca="1">Waitangi!H15</f>
        <v>13562530.837178249</v>
      </c>
      <c r="J14" s="14"/>
      <c r="K14" s="22">
        <f>'Duty Lawyer'!H15</f>
        <v>11556546.829356806</v>
      </c>
      <c r="L14" s="14"/>
      <c r="M14" s="22">
        <f>PDLA!H15</f>
        <v>370795.3926015058</v>
      </c>
    </row>
    <row r="15" spans="1:22" s="14" customFormat="1">
      <c r="A15" s="5" t="s">
        <v>111</v>
      </c>
      <c r="C15" s="22">
        <f>Criminal!H16</f>
        <v>78936775.844529599</v>
      </c>
      <c r="E15" s="22">
        <f>Family!H16</f>
        <v>50998042.142690472</v>
      </c>
      <c r="G15" s="22">
        <f>Civil!H16</f>
        <v>5969341.3890481349</v>
      </c>
      <c r="I15" s="22">
        <f ca="1">Waitangi!H16</f>
        <v>12352084.280089041</v>
      </c>
      <c r="K15" s="22">
        <f>'Duty Lawyer'!H16</f>
        <v>11766753.695021097</v>
      </c>
      <c r="M15" s="22">
        <f>PDLA!H16</f>
        <v>371605.36024319835</v>
      </c>
      <c r="S15"/>
      <c r="T15"/>
      <c r="U15"/>
    </row>
    <row r="16" spans="1:22" s="14" customFormat="1">
      <c r="A16" s="5" t="s">
        <v>120</v>
      </c>
      <c r="C16" s="22">
        <f>Criminal!H17</f>
        <v>82100163.976861417</v>
      </c>
      <c r="E16" s="22">
        <f>Family!H17</f>
        <v>50998045.659213424</v>
      </c>
      <c r="G16" s="22">
        <f>Civil!H17</f>
        <v>5984522.0444960343</v>
      </c>
      <c r="I16" s="22">
        <f>Waitangi!H17</f>
        <v>12430453.013915624</v>
      </c>
      <c r="K16" s="22">
        <f>'Duty Lawyer'!H17</f>
        <v>11860656.701333571</v>
      </c>
      <c r="M16" s="22">
        <f>PDLA!H17</f>
        <v>371815.62530281994</v>
      </c>
      <c r="S16"/>
      <c r="T16"/>
      <c r="U16"/>
    </row>
  </sheetData>
  <mergeCells count="7">
    <mergeCell ref="T1:U1"/>
    <mergeCell ref="B1:C1"/>
    <mergeCell ref="D1:E1"/>
    <mergeCell ref="F1:G1"/>
    <mergeCell ref="H1:I1"/>
    <mergeCell ref="J1:K1"/>
    <mergeCell ref="L1:M1"/>
  </mergeCells>
  <pageMargins left="0.7" right="0.7" top="0.75" bottom="0.75" header="0.3" footer="0.3"/>
  <ignoredErrors>
    <ignoredError sqref="T1" numberStoredAsText="1"/>
  </ignoredErrors>
  <drawing r:id="rId1"/>
</worksheet>
</file>

<file path=xl/worksheets/sheet2.xml><?xml version="1.0" encoding="utf-8"?>
<worksheet xmlns="http://schemas.openxmlformats.org/spreadsheetml/2006/main" xmlns:r="http://schemas.openxmlformats.org/officeDocument/2006/relationships">
  <dimension ref="A2:M30"/>
  <sheetViews>
    <sheetView workbookViewId="0">
      <selection activeCell="A6" sqref="A6"/>
    </sheetView>
  </sheetViews>
  <sheetFormatPr defaultRowHeight="14.25"/>
  <cols>
    <col min="1" max="1" width="9" customWidth="1"/>
    <col min="2" max="2" width="18.125" customWidth="1"/>
    <col min="3" max="4" width="19.625" customWidth="1"/>
    <col min="5" max="5" width="13.75" customWidth="1"/>
    <col min="6" max="6" width="19.625" customWidth="1"/>
    <col min="7" max="7" width="13.75" customWidth="1"/>
    <col min="8" max="8" width="19.625" customWidth="1"/>
    <col min="9" max="11" width="12.125" customWidth="1"/>
    <col min="12" max="13" width="19.625" customWidth="1"/>
  </cols>
  <sheetData>
    <row r="2" spans="1:13" ht="15">
      <c r="B2" s="9" t="s">
        <v>30</v>
      </c>
      <c r="C2" s="9" t="s">
        <v>26</v>
      </c>
      <c r="D2" s="9" t="s">
        <v>31</v>
      </c>
      <c r="E2" s="9" t="s">
        <v>27</v>
      </c>
      <c r="F2" s="9" t="s">
        <v>32</v>
      </c>
      <c r="G2" s="9" t="s">
        <v>28</v>
      </c>
      <c r="H2" s="9" t="s">
        <v>33</v>
      </c>
      <c r="I2" s="9" t="s">
        <v>18</v>
      </c>
      <c r="J2" s="9" t="s">
        <v>34</v>
      </c>
      <c r="K2" s="9" t="s">
        <v>19</v>
      </c>
      <c r="L2" s="9" t="s">
        <v>55</v>
      </c>
      <c r="M2" s="9" t="s">
        <v>56</v>
      </c>
    </row>
    <row r="3" spans="1:13">
      <c r="B3" t="s">
        <v>43</v>
      </c>
      <c r="C3" s="10">
        <f ca="1">SUM(OFFSET('Total forecast'!AA$100,3*ROWS('Total forecast'!AA$100:'Total forecast'!AA104)-3,,3))</f>
        <v>16725061.642399998</v>
      </c>
      <c r="D3" s="10">
        <f ca="1">SUM(OFFSET('Total forecast'!AE$100,3*ROWS('Total forecast'!AE$100:'Total forecast'!AE104)-3,,3))</f>
        <v>18107111.299903855</v>
      </c>
      <c r="E3" s="10">
        <f ca="1">SUM(OFFSET('Total forecast'!AH$100,3*ROWS('Total forecast'!AH$100:'Total forecast'!AH104)-3,,3))</f>
        <v>11444959.26399485</v>
      </c>
      <c r="F3" s="10">
        <f ca="1">SUM(OFFSET('Total forecast'!AL$100,3*ROWS('Total forecast'!AL$100:'Total forecast'!AL104)-3,,3))</f>
        <v>11534791.860196263</v>
      </c>
      <c r="G3" s="10">
        <f ca="1">SUM(OFFSET('Total forecast'!AO$100,3*ROWS('Total forecast'!AO$100:'Total forecast'!AO104)-3,,3))</f>
        <v>1691202.148279727</v>
      </c>
      <c r="H3" s="10">
        <f ca="1">SUM(OFFSET('Total forecast'!AS$100,3*ROWS('Total forecast'!AS$100:'Total forecast'!AS104)-3,,3))</f>
        <v>1518253.8763922355</v>
      </c>
      <c r="I3" s="10">
        <f ca="1">SUM(OFFSET('Total forecast'!AZ$100,3*ROWS('Total forecast'!AZ$100:'Total forecast'!AZ104)-3,,3))</f>
        <v>3477964.625576348</v>
      </c>
      <c r="J3" s="10">
        <f ca="1">SUM(OFFSET('Total forecast'!BC$100,3*ROWS('Total forecast'!BC$100:'Total forecast'!BC104)-3,,3))</f>
        <v>2692365.547902727</v>
      </c>
      <c r="K3" s="10">
        <f ca="1">SUM(OFFSET('Total forecast'!BF$100,3*ROWS('Total forecast'!BF$100:'Total forecast'!BF104)-3,,3))</f>
        <v>82215.789914537105</v>
      </c>
      <c r="L3" s="10">
        <f t="shared" ref="L3:L18" ca="1" si="0">SUM(K3,J3,I3,G3,E3,C3)</f>
        <v>36113769.018068187</v>
      </c>
      <c r="M3" s="10">
        <f t="shared" ref="M3:M18" ca="1" si="1">SUM(D3,F3,H3,I3,J3,K3)</f>
        <v>37412702.999885961</v>
      </c>
    </row>
    <row r="4" spans="1:13">
      <c r="B4" t="s">
        <v>44</v>
      </c>
      <c r="C4" s="10">
        <f ca="1">SUM(OFFSET('Total forecast'!AA$100,3*ROWS('Total forecast'!AA$100:'Total forecast'!AA105)-3,,3))</f>
        <v>18165429.027800001</v>
      </c>
      <c r="D4" s="10">
        <f ca="1">SUM(OFFSET('Total forecast'!AE$100,3*ROWS('Total forecast'!AE$100:'Total forecast'!AE105)-3,,3))</f>
        <v>18730553.000311565</v>
      </c>
      <c r="E4" s="10">
        <f ca="1">SUM(OFFSET('Total forecast'!AH$100,3*ROWS('Total forecast'!AH$100:'Total forecast'!AH105)-3,,3))</f>
        <v>12088762.032085763</v>
      </c>
      <c r="F4" s="10">
        <f ca="1">SUM(OFFSET('Total forecast'!AL$100,3*ROWS('Total forecast'!AL$100:'Total forecast'!AL105)-3,,3))</f>
        <v>12199316.820689999</v>
      </c>
      <c r="G4" s="10">
        <f ca="1">SUM(OFFSET('Total forecast'!AO$100,3*ROWS('Total forecast'!AO$100:'Total forecast'!AO105)-3,,3))</f>
        <v>1349078.8172070936</v>
      </c>
      <c r="H4" s="10">
        <f ca="1">SUM(OFFSET('Total forecast'!AS$100,3*ROWS('Total forecast'!AS$100:'Total forecast'!AS105)-3,,3))</f>
        <v>1370531.0015446192</v>
      </c>
      <c r="I4" s="10">
        <f ca="1">SUM(OFFSET('Total forecast'!AZ$100,3*ROWS('Total forecast'!AZ$100:'Total forecast'!AZ105)-3,,3))</f>
        <v>3713809.2710843435</v>
      </c>
      <c r="J4" s="10">
        <f ca="1">SUM(OFFSET('Total forecast'!BC$100,3*ROWS('Total forecast'!BC$100:'Total forecast'!BC105)-3,,3))</f>
        <v>2790986.5812346619</v>
      </c>
      <c r="K4" s="10">
        <f ca="1">SUM(OFFSET('Total forecast'!BF$100,3*ROWS('Total forecast'!BF$100:'Total forecast'!BF105)-3,,3))</f>
        <v>97892.110385466163</v>
      </c>
      <c r="L4" s="10">
        <f t="shared" ca="1" si="0"/>
        <v>38205957.839797333</v>
      </c>
      <c r="M4" s="10">
        <f t="shared" ca="1" si="1"/>
        <v>38903088.785250656</v>
      </c>
    </row>
    <row r="5" spans="1:13">
      <c r="B5" t="s">
        <v>45</v>
      </c>
      <c r="C5" s="10">
        <f ca="1">SUM(OFFSET('Total forecast'!AA$100,3*ROWS('Total forecast'!AA$100:'Total forecast'!AA106)-3,,3))</f>
        <v>14274318.6613</v>
      </c>
      <c r="D5" s="10">
        <f ca="1">SUM(OFFSET('Total forecast'!AE$100,3*ROWS('Total forecast'!AE$100:'Total forecast'!AE106)-3,,3))</f>
        <v>14839442.633811563</v>
      </c>
      <c r="E5" s="10">
        <f ca="1">SUM(OFFSET('Total forecast'!AH$100,3*ROWS('Total forecast'!AH$100:'Total forecast'!AH106)-3,,3))</f>
        <v>10089755.319079436</v>
      </c>
      <c r="F5" s="10">
        <f ca="1">SUM(OFFSET('Total forecast'!AL$100,3*ROWS('Total forecast'!AL$100:'Total forecast'!AL106)-3,,3))</f>
        <v>10200310.107683674</v>
      </c>
      <c r="G5" s="10">
        <f ca="1">SUM(OFFSET('Total forecast'!AO$100,3*ROWS('Total forecast'!AO$100:'Total forecast'!AO106)-3,,3))</f>
        <v>1209743.4449790537</v>
      </c>
      <c r="H5" s="10">
        <f ca="1">SUM(OFFSET('Total forecast'!AS$100,3*ROWS('Total forecast'!AS$100:'Total forecast'!AS106)-3,,3))</f>
        <v>1231195.6293165793</v>
      </c>
      <c r="I5" s="10">
        <f ca="1">SUM(OFFSET('Total forecast'!AZ$100,3*ROWS('Total forecast'!AZ$100:'Total forecast'!AZ106)-3,,3))</f>
        <v>2851811.1894289469</v>
      </c>
      <c r="J5" s="10">
        <f ca="1">SUM(OFFSET('Total forecast'!BC$100,3*ROWS('Total forecast'!BC$100:'Total forecast'!BC106)-3,,3))</f>
        <v>2580557.6448215041</v>
      </c>
      <c r="K5" s="10">
        <f ca="1">SUM(OFFSET('Total forecast'!BF$100,3*ROWS('Total forecast'!BF$100:'Total forecast'!BF106)-3,,3))</f>
        <v>89554.742533020471</v>
      </c>
      <c r="L5" s="10">
        <f t="shared" ca="1" si="0"/>
        <v>31095741.002141964</v>
      </c>
      <c r="M5" s="10">
        <f t="shared" ca="1" si="1"/>
        <v>31792871.947595291</v>
      </c>
    </row>
    <row r="6" spans="1:13">
      <c r="A6" s="14"/>
      <c r="B6" t="s">
        <v>46</v>
      </c>
      <c r="C6" s="10">
        <f ca="1">SUM(OFFSET('Total forecast'!AA$100,3*ROWS('Total forecast'!AA$100:'Total forecast'!AA107)-3,,3))</f>
        <v>18719366.590999998</v>
      </c>
      <c r="D6" s="10">
        <f ca="1">SUM(OFFSET('Total forecast'!AE$100,3*ROWS('Total forecast'!AE$100:'Total forecast'!AE107)-3,,3))</f>
        <v>19284490.563511562</v>
      </c>
      <c r="E6" s="10">
        <f ca="1">SUM(OFFSET('Total forecast'!AH$100,3*ROWS('Total forecast'!AH$100:'Total forecast'!AH107)-3,,3))</f>
        <v>12419231.226129327</v>
      </c>
      <c r="F6" s="10">
        <f ca="1">SUM(OFFSET('Total forecast'!AL$100,3*ROWS('Total forecast'!AL$100:'Total forecast'!AL107)-3,,3))</f>
        <v>12529786.014733564</v>
      </c>
      <c r="G6" s="10">
        <f ca="1">SUM(OFFSET('Total forecast'!AO$100,3*ROWS('Total forecast'!AO$100:'Total forecast'!AO107)-3,,3))</f>
        <v>1423430.5997415262</v>
      </c>
      <c r="H6" s="10">
        <f ca="1">SUM(OFFSET('Total forecast'!AS$100,3*ROWS('Total forecast'!AS$100:'Total forecast'!AS107)-3,,3))</f>
        <v>1444882.7840790518</v>
      </c>
      <c r="I6" s="10">
        <f ca="1">SUM(OFFSET('Total forecast'!AZ$100,3*ROWS('Total forecast'!AZ$100:'Total forecast'!AZ107)-3,,3))</f>
        <v>3655573.6093244813</v>
      </c>
      <c r="J6" s="10">
        <f ca="1">SUM(OFFSET('Total forecast'!BC$100,3*ROWS('Total forecast'!BC$100:'Total forecast'!BC107)-3,,3))</f>
        <v>2901939.3930647955</v>
      </c>
      <c r="K6" s="10">
        <f ca="1">SUM(OFFSET('Total forecast'!BF$100,3*ROWS('Total forecast'!BF$100:'Total forecast'!BF107)-3,,3))</f>
        <v>100548.41431803006</v>
      </c>
      <c r="L6" s="10">
        <f t="shared" ca="1" si="0"/>
        <v>39220089.833578154</v>
      </c>
      <c r="M6" s="10">
        <f t="shared" ca="1" si="1"/>
        <v>39917220.779031493</v>
      </c>
    </row>
    <row r="7" spans="1:13">
      <c r="B7" t="s">
        <v>47</v>
      </c>
      <c r="C7" s="10">
        <f ca="1">SUM(OFFSET('Total forecast'!AA$100,3*ROWS('Total forecast'!AA$100:'Total forecast'!AA108)-3,,3))</f>
        <v>18893183.326427698</v>
      </c>
      <c r="D7" s="10">
        <f ca="1">SUM(OFFSET('Total forecast'!AE$100,3*ROWS('Total forecast'!AE$100:'Total forecast'!AE108)-3,,3))</f>
        <v>19365244.611061797</v>
      </c>
      <c r="E7" s="10">
        <f ca="1">SUM(OFFSET('Total forecast'!AH$100,3*ROWS('Total forecast'!AH$100:'Total forecast'!AH108)-3,,3))</f>
        <v>12939051.78032089</v>
      </c>
      <c r="F7" s="10">
        <f ca="1">SUM(OFFSET('Total forecast'!AL$100,3*ROWS('Total forecast'!AL$100:'Total forecast'!AL108)-3,,3))</f>
        <v>13052746.695607316</v>
      </c>
      <c r="G7" s="10">
        <f ca="1">SUM(OFFSET('Total forecast'!AO$100,3*ROWS('Total forecast'!AO$100:'Total forecast'!AO108)-3,,3))</f>
        <v>1690243.4526390661</v>
      </c>
      <c r="H7" s="10">
        <f ca="1">SUM(OFFSET('Total forecast'!AS$100,3*ROWS('Total forecast'!AS$100:'Total forecast'!AS108)-3,,3))</f>
        <v>1715936.5545370607</v>
      </c>
      <c r="I7" s="10">
        <f ca="1">SUM(OFFSET('Total forecast'!AZ$100,3*ROWS('Total forecast'!AZ$100:'Total forecast'!AZ108)-3,,3))</f>
        <v>3347147.0441763056</v>
      </c>
      <c r="J7" s="10">
        <f ca="1">SUM(OFFSET('Total forecast'!BC$100,3*ROWS('Total forecast'!BC$100:'Total forecast'!BC108)-3,,3))</f>
        <v>2730915.3940095347</v>
      </c>
      <c r="K7" s="10">
        <f ca="1">SUM(OFFSET('Total forecast'!BF$100,3*ROWS('Total forecast'!BF$100:'Total forecast'!BF108)-3,,3))</f>
        <v>85444.563449827372</v>
      </c>
      <c r="L7" s="10">
        <f t="shared" ca="1" si="0"/>
        <v>39685985.561023325</v>
      </c>
      <c r="M7" s="10">
        <f t="shared" ca="1" si="1"/>
        <v>40297434.862841845</v>
      </c>
    </row>
    <row r="8" spans="1:13">
      <c r="B8" t="s">
        <v>48</v>
      </c>
      <c r="C8" s="10">
        <f ca="1">SUM(OFFSET('Total forecast'!AA$100,3*ROWS('Total forecast'!AA$100:'Total forecast'!AA109)-3,,3))</f>
        <v>18901587.966664448</v>
      </c>
      <c r="D8" s="10">
        <f ca="1">SUM(OFFSET('Total forecast'!AE$100,3*ROWS('Total forecast'!AE$100:'Total forecast'!AE109)-3,,3))</f>
        <v>19187523.875543617</v>
      </c>
      <c r="E8" s="10">
        <f ca="1">SUM(OFFSET('Total forecast'!AH$100,3*ROWS('Total forecast'!AH$100:'Total forecast'!AH109)-3,,3))</f>
        <v>12603929.893076494</v>
      </c>
      <c r="F8" s="10">
        <f ca="1">SUM(OFFSET('Total forecast'!AL$100,3*ROWS('Total forecast'!AL$100:'Total forecast'!AL109)-3,,3))</f>
        <v>12717624.80836292</v>
      </c>
      <c r="G8" s="10">
        <f ca="1">SUM(OFFSET('Total forecast'!AO$100,3*ROWS('Total forecast'!AO$100:'Total forecast'!AO109)-3,,3))</f>
        <v>1365655.2089794632</v>
      </c>
      <c r="H8" s="10">
        <f ca="1">SUM(OFFSET('Total forecast'!AS$100,3*ROWS('Total forecast'!AS$100:'Total forecast'!AS109)-3,,3))</f>
        <v>1391348.310877458</v>
      </c>
      <c r="I8" s="10">
        <f ca="1">SUM(OFFSET('Total forecast'!AZ$100,3*ROWS('Total forecast'!AZ$100:'Total forecast'!AZ109)-3,,3))</f>
        <v>3527315.6432835995</v>
      </c>
      <c r="J8" s="10">
        <f ca="1">SUM(OFFSET('Total forecast'!BC$100,3*ROWS('Total forecast'!BC$100:'Total forecast'!BC109)-3,,3))</f>
        <v>2911588.5601349901</v>
      </c>
      <c r="K8" s="10">
        <f ca="1">SUM(OFFSET('Total forecast'!BF$100,3*ROWS('Total forecast'!BF$100:'Total forecast'!BF109)-3,,3))</f>
        <v>96990.476700893836</v>
      </c>
      <c r="L8" s="10">
        <f t="shared" ca="1" si="0"/>
        <v>39407067.748839885</v>
      </c>
      <c r="M8" s="10">
        <f t="shared" ca="1" si="1"/>
        <v>39832391.674903482</v>
      </c>
    </row>
    <row r="9" spans="1:13">
      <c r="B9" t="s">
        <v>49</v>
      </c>
      <c r="C9" s="10">
        <f ca="1">SUM(OFFSET('Total forecast'!AA$100,3*ROWS('Total forecast'!AA$100:'Total forecast'!AA110)-3,,3))</f>
        <v>14799759.604458699</v>
      </c>
      <c r="D9" s="10">
        <f ca="1">SUM(OFFSET('Total forecast'!AE$100,3*ROWS('Total forecast'!AE$100:'Total forecast'!AE110)-3,,3))</f>
        <v>15085695.513337867</v>
      </c>
      <c r="E9" s="10">
        <f ca="1">SUM(OFFSET('Total forecast'!AH$100,3*ROWS('Total forecast'!AH$100:'Total forecast'!AH110)-3,,3))</f>
        <v>10518827.983465005</v>
      </c>
      <c r="F9" s="10">
        <f ca="1">SUM(OFFSET('Total forecast'!AL$100,3*ROWS('Total forecast'!AL$100:'Total forecast'!AL110)-3,,3))</f>
        <v>10632522.89875143</v>
      </c>
      <c r="G9" s="10">
        <f ca="1">SUM(OFFSET('Total forecast'!AO$100,3*ROWS('Total forecast'!AO$100:'Total forecast'!AO110)-3,,3))</f>
        <v>1209544.8269285921</v>
      </c>
      <c r="H9" s="10">
        <f ca="1">SUM(OFFSET('Total forecast'!AS$100,3*ROWS('Total forecast'!AS$100:'Total forecast'!AS110)-3,,3))</f>
        <v>1235237.9288265868</v>
      </c>
      <c r="I9" s="10">
        <f ca="1">SUM(OFFSET('Total forecast'!AZ$100,3*ROWS('Total forecast'!AZ$100:'Total forecast'!AZ110)-3,,3))</f>
        <v>3063336.5221672356</v>
      </c>
      <c r="J9" s="10">
        <f ca="1">SUM(OFFSET('Total forecast'!BC$100,3*ROWS('Total forecast'!BC$100:'Total forecast'!BC110)-3,,3))</f>
        <v>2692520.2063582018</v>
      </c>
      <c r="K9" s="10">
        <f ca="1">SUM(OFFSET('Total forecast'!BF$100,3*ROWS('Total forecast'!BF$100:'Total forecast'!BF110)-3,,3))</f>
        <v>87498.12375356922</v>
      </c>
      <c r="L9" s="10">
        <f t="shared" ca="1" si="0"/>
        <v>32371487.267131299</v>
      </c>
      <c r="M9" s="10">
        <f t="shared" ca="1" si="1"/>
        <v>32796811.193194889</v>
      </c>
    </row>
    <row r="10" spans="1:13">
      <c r="B10" t="s">
        <v>50</v>
      </c>
      <c r="C10" s="10">
        <f ca="1">SUM(OFFSET('Total forecast'!AA$100,3*ROWS('Total forecast'!AA$100:'Total forecast'!AA111)-3,,3))</f>
        <v>19240809.187250748</v>
      </c>
      <c r="D10" s="10">
        <f ca="1">SUM(OFFSET('Total forecast'!AE$100,3*ROWS('Total forecast'!AE$100:'Total forecast'!AE111)-3,,3))</f>
        <v>19526745.096129917</v>
      </c>
      <c r="E10" s="10">
        <f ca="1">SUM(OFFSET('Total forecast'!AH$100,3*ROWS('Total forecast'!AH$100:'Total forecast'!AH111)-3,,3))</f>
        <v>12938703.472900923</v>
      </c>
      <c r="F10" s="10">
        <f ca="1">SUM(OFFSET('Total forecast'!AL$100,3*ROWS('Total forecast'!AL$100:'Total forecast'!AL111)-3,,3))</f>
        <v>13052398.388187349</v>
      </c>
      <c r="G10" s="10">
        <f ca="1">SUM(OFFSET('Total forecast'!AO$100,3*ROWS('Total forecast'!AO$100:'Total forecast'!AO111)-3,,3))</f>
        <v>1459583.07743872</v>
      </c>
      <c r="H10" s="10">
        <f ca="1">SUM(OFFSET('Total forecast'!AS$100,3*ROWS('Total forecast'!AS$100:'Total forecast'!AS111)-3,,3))</f>
        <v>1485276.179336715</v>
      </c>
      <c r="I10" s="10">
        <f ca="1">SUM(OFFSET('Total forecast'!AZ$100,3*ROWS('Total forecast'!AZ$100:'Total forecast'!AZ111)-3,,3))</f>
        <v>3624731.6275511091</v>
      </c>
      <c r="J10" s="10">
        <f ca="1">SUM(OFFSET('Total forecast'!BC$100,3*ROWS('Total forecast'!BC$100:'Total forecast'!BC111)-3,,3))</f>
        <v>3009619.0770696267</v>
      </c>
      <c r="K10" s="10">
        <f ca="1">SUM(OFFSET('Total forecast'!BF$100,3*ROWS('Total forecast'!BF$100:'Total forecast'!BF111)-3,,3))</f>
        <v>97745.198167980096</v>
      </c>
      <c r="L10" s="10">
        <f t="shared" ca="1" si="0"/>
        <v>40371191.640379108</v>
      </c>
      <c r="M10" s="10">
        <f t="shared" ca="1" si="1"/>
        <v>40796515.566442691</v>
      </c>
    </row>
    <row r="11" spans="1:13">
      <c r="B11" t="s">
        <v>51</v>
      </c>
      <c r="C11" s="10">
        <f ca="1">SUM(OFFSET('Total forecast'!AA$100,3*ROWS('Total forecast'!AA$100:'Total forecast'!AA112)-3,,3))</f>
        <v>19568666.878715955</v>
      </c>
      <c r="D11" s="10">
        <f ca="1">SUM(OFFSET('Total forecast'!AE$100,3*ROWS('Total forecast'!AE$100:'Total forecast'!AE112)-3,,3))</f>
        <v>19844181.749865156</v>
      </c>
      <c r="E11" s="10">
        <f ca="1">SUM(OFFSET('Total forecast'!AH$100,3*ROWS('Total forecast'!AH$100:'Total forecast'!AH112)-3,,3))</f>
        <v>13449222.831432959</v>
      </c>
      <c r="F11" s="10">
        <f ca="1">SUM(OFFSET('Total forecast'!AL$100,3*ROWS('Total forecast'!AL$100:'Total forecast'!AL112)-3,,3))</f>
        <v>13536296.854099803</v>
      </c>
      <c r="G11" s="10">
        <f ca="1">SUM(OFFSET('Total forecast'!AO$100,3*ROWS('Total forecast'!AO$100:'Total forecast'!AO112)-3,,3))</f>
        <v>1687142.3006053371</v>
      </c>
      <c r="H11" s="10">
        <f ca="1">SUM(OFFSET('Total forecast'!AS$100,3*ROWS('Total forecast'!AS$100:'Total forecast'!AS112)-3,,3))</f>
        <v>1708856.9409595011</v>
      </c>
      <c r="I11" s="10">
        <f ca="1">SUM(OFFSET('Total forecast'!AZ$100,3*ROWS('Total forecast'!AZ$100:'Total forecast'!AZ112)-3,,3))</f>
        <v>3347147.0441763056</v>
      </c>
      <c r="J11" s="10">
        <f ca="1">SUM(OFFSET('Total forecast'!BC$100,3*ROWS('Total forecast'!BC$100:'Total forecast'!BC112)-3,,3))</f>
        <v>2780484.7902154108</v>
      </c>
      <c r="K11" s="10">
        <f ca="1">SUM(OFFSET('Total forecast'!BF$100,3*ROWS('Total forecast'!BF$100:'Total forecast'!BF112)-3,,3))</f>
        <v>86648.696590717227</v>
      </c>
      <c r="L11" s="10">
        <f t="shared" ca="1" si="0"/>
        <v>40919312.541736685</v>
      </c>
      <c r="M11" s="10">
        <f t="shared" ca="1" si="1"/>
        <v>41303616.075906888</v>
      </c>
    </row>
    <row r="12" spans="1:13">
      <c r="B12" t="s">
        <v>52</v>
      </c>
      <c r="C12" s="10">
        <f ca="1">SUM(OFFSET('Total forecast'!AA$100,3*ROWS('Total forecast'!AA$100:'Total forecast'!AA113)-3,,3))</f>
        <v>19534769.191664029</v>
      </c>
      <c r="D12" s="10">
        <f ca="1">SUM(OFFSET('Total forecast'!AE$100,3*ROWS('Total forecast'!AE$100:'Total forecast'!AE113)-3,,3))</f>
        <v>19789441.987353288</v>
      </c>
      <c r="E12" s="10">
        <f ca="1">SUM(OFFSET('Total forecast'!AH$100,3*ROWS('Total forecast'!AH$100:'Total forecast'!AH113)-3,,3))</f>
        <v>13138533.735773224</v>
      </c>
      <c r="F12" s="10">
        <f ca="1">SUM(OFFSET('Total forecast'!AL$100,3*ROWS('Total forecast'!AL$100:'Total forecast'!AL113)-3,,3))</f>
        <v>13225607.758440072</v>
      </c>
      <c r="G12" s="10">
        <f ca="1">SUM(OFFSET('Total forecast'!AO$100,3*ROWS('Total forecast'!AO$100:'Total forecast'!AO113)-3,,3))</f>
        <v>1465690.1149963976</v>
      </c>
      <c r="H12" s="10">
        <f ca="1">SUM(OFFSET('Total forecast'!AS$100,3*ROWS('Total forecast'!AS$100:'Total forecast'!AS113)-3,,3))</f>
        <v>1487404.7553505613</v>
      </c>
      <c r="I12" s="10">
        <f ca="1">SUM(OFFSET('Total forecast'!AZ$100,3*ROWS('Total forecast'!AZ$100:'Total forecast'!AZ113)-3,,3))</f>
        <v>3527315.6432835995</v>
      </c>
      <c r="J12" s="10">
        <f ca="1">SUM(OFFSET('Total forecast'!BC$100,3*ROWS('Total forecast'!BC$100:'Total forecast'!BC113)-3,,3))</f>
        <v>2965574.9641686147</v>
      </c>
      <c r="K12" s="10">
        <f ca="1">SUM(OFFSET('Total forecast'!BF$100,3*ROWS('Total forecast'!BF$100:'Total forecast'!BF113)-3,,3))</f>
        <v>97850.428590457595</v>
      </c>
      <c r="L12" s="10">
        <f t="shared" ca="1" si="0"/>
        <v>40729734.078476325</v>
      </c>
      <c r="M12" s="10">
        <f t="shared" ca="1" si="1"/>
        <v>41093195.537186585</v>
      </c>
    </row>
    <row r="13" spans="1:13">
      <c r="B13" t="s">
        <v>53</v>
      </c>
      <c r="C13" s="10">
        <f ca="1">SUM(OFFSET('Total forecast'!AA$100,3*ROWS('Total forecast'!AA$100:'Total forecast'!AA114)-3,,3))</f>
        <v>15384526.304527093</v>
      </c>
      <c r="D13" s="10">
        <f ca="1">SUM(OFFSET('Total forecast'!AE$100,3*ROWS('Total forecast'!AE$100:'Total forecast'!AE114)-3,,3))</f>
        <v>15639199.100216353</v>
      </c>
      <c r="E13" s="10">
        <f ca="1">SUM(OFFSET('Total forecast'!AH$100,3*ROWS('Total forecast'!AH$100:'Total forecast'!AH114)-3,,3))</f>
        <v>10951234.309376793</v>
      </c>
      <c r="F13" s="10">
        <f ca="1">SUM(OFFSET('Total forecast'!AL$100,3*ROWS('Total forecast'!AL$100:'Total forecast'!AL114)-3,,3))</f>
        <v>11038308.33204364</v>
      </c>
      <c r="G13" s="10">
        <f ca="1">SUM(OFFSET('Total forecast'!AO$100,3*ROWS('Total forecast'!AO$100:'Total forecast'!AO114)-3,,3))</f>
        <v>1287556.2512723468</v>
      </c>
      <c r="H13" s="10">
        <f ca="1">SUM(OFFSET('Total forecast'!AS$100,3*ROWS('Total forecast'!AS$100:'Total forecast'!AS114)-3,,3))</f>
        <v>1309270.8916265108</v>
      </c>
      <c r="I13" s="10">
        <f ca="1">SUM(OFFSET('Total forecast'!AZ$100,3*ROWS('Total forecast'!AZ$100:'Total forecast'!AZ114)-3,,3))</f>
        <v>3063336.5221672356</v>
      </c>
      <c r="J13" s="10">
        <f ca="1">SUM(OFFSET('Total forecast'!BC$100,3*ROWS('Total forecast'!BC$100:'Total forecast'!BC114)-3,,3))</f>
        <v>2743765.410795501</v>
      </c>
      <c r="K13" s="10">
        <f ca="1">SUM(OFFSET('Total forecast'!BF$100,3*ROWS('Total forecast'!BF$100:'Total forecast'!BF114)-3,,3))</f>
        <v>88112.447716755167</v>
      </c>
      <c r="L13" s="10">
        <f t="shared" ca="1" si="0"/>
        <v>33518531.245855723</v>
      </c>
      <c r="M13" s="10">
        <f t="shared" ca="1" si="1"/>
        <v>33881992.704565994</v>
      </c>
    </row>
    <row r="14" spans="1:13">
      <c r="B14" t="s">
        <v>54</v>
      </c>
      <c r="C14" s="10">
        <f ca="1">SUM(OFFSET('Total forecast'!AA$100,3*ROWS('Total forecast'!AA$100:'Total forecast'!AA115)-3,,3))</f>
        <v>19848130.55066086</v>
      </c>
      <c r="D14" s="10">
        <f ca="1">SUM(OFFSET('Total forecast'!AE$100,3*ROWS('Total forecast'!AE$100:'Total forecast'!AE115)-3,,3))</f>
        <v>20102803.346350119</v>
      </c>
      <c r="E14" s="10">
        <f ca="1">SUM(OFFSET('Total forecast'!AH$100,3*ROWS('Total forecast'!AH$100:'Total forecast'!AH115)-3,,3))</f>
        <v>13459184.043765016</v>
      </c>
      <c r="F14" s="10">
        <f ca="1">SUM(OFFSET('Total forecast'!AL$100,3*ROWS('Total forecast'!AL$100:'Total forecast'!AL115)-3,,3))</f>
        <v>13546258.06643186</v>
      </c>
      <c r="G14" s="10">
        <f ca="1">SUM(OFFSET('Total forecast'!AO$100,3*ROWS('Total forecast'!AO$100:'Total forecast'!AO115)-3,,3))</f>
        <v>1525125.3772184516</v>
      </c>
      <c r="H14" s="10">
        <f ca="1">SUM(OFFSET('Total forecast'!AS$100,3*ROWS('Total forecast'!AS$100:'Total forecast'!AS115)-3,,3))</f>
        <v>1546840.0175726153</v>
      </c>
      <c r="I14" s="10">
        <f ca="1">SUM(OFFSET('Total forecast'!AZ$100,3*ROWS('Total forecast'!AZ$100:'Total forecast'!AZ115)-3,,3))</f>
        <v>3624731.6275511091</v>
      </c>
      <c r="J14" s="10">
        <f ca="1">SUM(OFFSET('Total forecast'!BC$100,3*ROWS('Total forecast'!BC$100:'Total forecast'!BC115)-3,,3))</f>
        <v>3066721.6641772799</v>
      </c>
      <c r="K14" s="10">
        <f ca="1">SUM(OFFSET('Total forecast'!BF$100,3*ROWS('Total forecast'!BF$100:'Total forecast'!BF115)-3,,3))</f>
        <v>98183.819703575806</v>
      </c>
      <c r="L14" s="10">
        <f t="shared" ca="1" si="0"/>
        <v>41622077.083076291</v>
      </c>
      <c r="M14" s="10">
        <f t="shared" ca="1" si="1"/>
        <v>41985538.541786566</v>
      </c>
    </row>
    <row r="15" spans="1:13" s="14" customFormat="1">
      <c r="B15" s="14" t="s">
        <v>104</v>
      </c>
      <c r="C15" s="10">
        <f ca="1">SUM(OFFSET('Total forecast'!AA$100,3*ROWS('Total forecast'!AA$100:'Total forecast'!AA116)-3,,3))</f>
        <v>20424984.923134498</v>
      </c>
      <c r="D15" s="10">
        <f ca="1">SUM(OFFSET('Total forecast'!AE$100,3*ROWS('Total forecast'!AE$100:'Total forecast'!AE116)-3,,3))</f>
        <v>20709856.143670399</v>
      </c>
      <c r="E15" s="10">
        <f ca="1">SUM(OFFSET('Total forecast'!AH$100,3*ROWS('Total forecast'!AH$100:'Total forecast'!AH116)-3,,3))</f>
        <v>13449169.407674281</v>
      </c>
      <c r="F15" s="10">
        <f ca="1">SUM(OFFSET('Total forecast'!AL$100,3*ROWS('Total forecast'!AL$100:'Total forecast'!AL116)-3,,3))</f>
        <v>13449164.31598204</v>
      </c>
      <c r="G15" s="10">
        <f ca="1">SUM(OFFSET('Total forecast'!AO$100,3*ROWS('Total forecast'!AO$100:'Total forecast'!AO116)-3,,3))</f>
        <v>1770729.6285934527</v>
      </c>
      <c r="H15" s="10">
        <f ca="1">SUM(OFFSET('Total forecast'!AS$100,3*ROWS('Total forecast'!AS$100:'Total forecast'!AS116)-3,,3))</f>
        <v>1770990.9568137091</v>
      </c>
      <c r="I15" s="10">
        <f ca="1">SUM(OFFSET('Total forecast'!AZ$100,3*ROWS('Total forecast'!AZ$100:'Total forecast'!AZ116)-3,,3))</f>
        <v>2973453.5881219003</v>
      </c>
      <c r="J15" s="10">
        <f ca="1">SUM(OFFSET('Total forecast'!BC$100,3*ROWS('Total forecast'!BC$100:'Total forecast'!BC116)-3,,3))</f>
        <v>2835361.0316657107</v>
      </c>
      <c r="K15" s="10">
        <f ca="1">SUM(OFFSET('Total forecast'!BF$100,3*ROWS('Total forecast'!BF$100:'Total forecast'!BF116)-3,,3))</f>
        <v>86961.792618083346</v>
      </c>
      <c r="L15" s="10">
        <f t="shared" ca="1" si="0"/>
        <v>41540660.371807925</v>
      </c>
      <c r="M15" s="10">
        <f t="shared" ca="1" si="1"/>
        <v>41825787.828871839</v>
      </c>
    </row>
    <row r="16" spans="1:13" s="14" customFormat="1">
      <c r="B16" s="14" t="s">
        <v>105</v>
      </c>
      <c r="C16" s="10">
        <f ca="1">SUM(OFFSET('Total forecast'!AA$100,3*ROWS('Total forecast'!AA$100:'Total forecast'!AA117)-3,,3))</f>
        <v>20381635.855036039</v>
      </c>
      <c r="D16" s="10">
        <f ca="1">SUM(OFFSET('Total forecast'!AE$100,3*ROWS('Total forecast'!AE$100:'Total forecast'!AE117)-3,,3))</f>
        <v>20726903.925265215</v>
      </c>
      <c r="E16" s="10">
        <f ca="1">SUM(OFFSET('Total forecast'!AH$100,3*ROWS('Total forecast'!AH$100:'Total forecast'!AH117)-3,,3))</f>
        <v>13138503.695962589</v>
      </c>
      <c r="F16" s="10">
        <f ca="1">SUM(OFFSET('Total forecast'!AL$100,3*ROWS('Total forecast'!AL$100:'Total forecast'!AL117)-3,,3))</f>
        <v>13138498.604270348</v>
      </c>
      <c r="G16" s="10">
        <f ca="1">SUM(OFFSET('Total forecast'!AO$100,3*ROWS('Total forecast'!AO$100:'Total forecast'!AO117)-3,,3))</f>
        <v>1441934.4819286941</v>
      </c>
      <c r="H16" s="10">
        <f ca="1">SUM(OFFSET('Total forecast'!AS$100,3*ROWS('Total forecast'!AS$100:'Total forecast'!AS117)-3,,3))</f>
        <v>1442195.8101489507</v>
      </c>
      <c r="I16" s="10">
        <f ca="1">SUM(OFFSET('Total forecast'!AZ$100,3*ROWS('Total forecast'!AZ$100:'Total forecast'!AZ117)-3,,3))</f>
        <v>3230809.1454224573</v>
      </c>
      <c r="J16" s="10">
        <f ca="1">SUM(OFFSET('Total forecast'!BC$100,3*ROWS('Total forecast'!BC$100:'Total forecast'!BC117)-3,,3))</f>
        <v>3015300.4541924931</v>
      </c>
      <c r="K16" s="10">
        <f ca="1">SUM(OFFSET('Total forecast'!BF$100,3*ROWS('Total forecast'!BF$100:'Total forecast'!BF117)-3,,3))</f>
        <v>98073.912693484628</v>
      </c>
      <c r="L16" s="10">
        <f t="shared" ca="1" si="0"/>
        <v>41306257.545235753</v>
      </c>
      <c r="M16" s="10">
        <f t="shared" ca="1" si="1"/>
        <v>41651781.85199295</v>
      </c>
    </row>
    <row r="17" spans="2:13" s="14" customFormat="1">
      <c r="B17" s="14" t="s">
        <v>106</v>
      </c>
      <c r="C17" s="10">
        <f ca="1">SUM(OFFSET('Total forecast'!AA$100,3*ROWS('Total forecast'!AA$100:'Total forecast'!AA118)-3,,3))</f>
        <v>16140160.210070958</v>
      </c>
      <c r="D17" s="10">
        <f ca="1">SUM(OFFSET('Total forecast'!AE$100,3*ROWS('Total forecast'!AE$100:'Total forecast'!AE118)-3,,3))</f>
        <v>16485428.280300133</v>
      </c>
      <c r="E17" s="10">
        <f ca="1">SUM(OFFSET('Total forecast'!AH$100,3*ROWS('Total forecast'!AH$100:'Total forecast'!AH118)-3,,3))</f>
        <v>10951216.541477263</v>
      </c>
      <c r="F17" s="10">
        <f ca="1">SUM(OFFSET('Total forecast'!AL$100,3*ROWS('Total forecast'!AL$100:'Total forecast'!AL118)-3,,3))</f>
        <v>10951211.449785024</v>
      </c>
      <c r="G17" s="10">
        <f ca="1">SUM(OFFSET('Total forecast'!AO$100,3*ROWS('Total forecast'!AO$100:'Total forecast'!AO118)-3,,3))</f>
        <v>1261580.4828728994</v>
      </c>
      <c r="H17" s="10">
        <f ca="1">SUM(OFFSET('Total forecast'!AS$100,3*ROWS('Total forecast'!AS$100:'Total forecast'!AS118)-3,,3))</f>
        <v>1261841.8110931562</v>
      </c>
      <c r="I17" s="10">
        <f ca="1">SUM(OFFSET('Total forecast'!AZ$100,3*ROWS('Total forecast'!AZ$100:'Total forecast'!AZ118)-3,,3))</f>
        <v>2652882.8471151325</v>
      </c>
      <c r="J17" s="10">
        <f ca="1">SUM(OFFSET('Total forecast'!BC$100,3*ROWS('Total forecast'!BC$100:'Total forecast'!BC118)-3,,3))</f>
        <v>2799049.8302631606</v>
      </c>
      <c r="K17" s="10">
        <f ca="1">SUM(OFFSET('Total forecast'!BF$100,3*ROWS('Total forecast'!BF$100:'Total forecast'!BF118)-3,,3))</f>
        <v>88271.969120676309</v>
      </c>
      <c r="L17" s="10">
        <f t="shared" ca="1" si="0"/>
        <v>33893161.88092009</v>
      </c>
      <c r="M17" s="10">
        <f t="shared" ca="1" si="1"/>
        <v>34238686.187677279</v>
      </c>
    </row>
    <row r="18" spans="2:13" s="14" customFormat="1">
      <c r="B18" s="14" t="s">
        <v>107</v>
      </c>
      <c r="C18" s="10">
        <f ca="1">SUM(OFFSET('Total forecast'!AA$100,3*ROWS('Total forecast'!AA$100:'Total forecast'!AA119)-3,,3))</f>
        <v>20669319.425064676</v>
      </c>
      <c r="D18" s="10">
        <f ca="1">SUM(OFFSET('Total forecast'!AE$100,3*ROWS('Total forecast'!AE$100:'Total forecast'!AE119)-3,,3))</f>
        <v>21014587.495293848</v>
      </c>
      <c r="E18" s="10">
        <f ca="1">SUM(OFFSET('Total forecast'!AH$100,3*ROWS('Total forecast'!AH$100:'Total forecast'!AH119)-3,,3))</f>
        <v>13459172.864345297</v>
      </c>
      <c r="F18" s="10">
        <f ca="1">SUM(OFFSET('Total forecast'!AL$100,3*ROWS('Total forecast'!AL$100:'Total forecast'!AL119)-3,,3))</f>
        <v>13459167.772653056</v>
      </c>
      <c r="G18" s="10">
        <f ca="1">SUM(OFFSET('Total forecast'!AO$100,3*ROWS('Total forecast'!AO$100:'Total forecast'!AO119)-3,,3))</f>
        <v>1494051.482772063</v>
      </c>
      <c r="H18" s="10">
        <f ca="1">SUM(OFFSET('Total forecast'!AS$100,3*ROWS('Total forecast'!AS$100:'Total forecast'!AS119)-3,,3))</f>
        <v>1494312.8109923194</v>
      </c>
      <c r="I18" s="10">
        <f ca="1">SUM(OFFSET('Total forecast'!AZ$100,3*ROWS('Total forecast'!AZ$100:'Total forecast'!AZ119)-3,,3))</f>
        <v>3494938.6994295507</v>
      </c>
      <c r="J18" s="10">
        <f ca="1">SUM(OFFSET('Total forecast'!BC$100,3*ROWS('Total forecast'!BC$100:'Total forecast'!BC119)-3,,3))</f>
        <v>3117042.3788997326</v>
      </c>
      <c r="K18" s="10">
        <f ca="1">SUM(OFFSET('Total forecast'!BF$100,3*ROWS('Total forecast'!BF$100:'Total forecast'!BF119)-3,,3))</f>
        <v>98297.685810954106</v>
      </c>
      <c r="L18" s="10">
        <f t="shared" ca="1" si="0"/>
        <v>42332822.536322273</v>
      </c>
      <c r="M18" s="10">
        <f t="shared" ca="1" si="1"/>
        <v>42678346.843079463</v>
      </c>
    </row>
    <row r="19" spans="2:13" s="14" customFormat="1">
      <c r="B19" s="2" t="s">
        <v>114</v>
      </c>
      <c r="C19" s="10">
        <f ca="1">SUM(OFFSET('Total forecast'!AA$100,3*ROWS('Total forecast'!AA$100:'Total forecast'!AA120)-3,,3))</f>
        <v>21279716.14181425</v>
      </c>
      <c r="D19" s="10">
        <f ca="1">SUM(OFFSET('Total forecast'!AE$100,3*ROWS('Total forecast'!AE$100:'Total forecast'!AE120)-3,,3))</f>
        <v>21623805.304214969</v>
      </c>
      <c r="E19" s="10">
        <f ca="1">SUM(OFFSET('Total forecast'!AH$100,3*ROWS('Total forecast'!AH$100:'Total forecast'!AH120)-3,,3))</f>
        <v>13449162.629363013</v>
      </c>
      <c r="F19" s="10">
        <f ca="1">SUM(OFFSET('Total forecast'!AL$100,3*ROWS('Total forecast'!AL$100:'Total forecast'!AL120)-3,,3))</f>
        <v>13449161.983199282</v>
      </c>
      <c r="G19" s="10">
        <f ca="1">SUM(OFFSET('Total forecast'!AO$100,3*ROWS('Total forecast'!AO$100:'Total forecast'!AO120)-3,,3))</f>
        <v>1719443.0379749406</v>
      </c>
      <c r="H19" s="10">
        <f ca="1">SUM(OFFSET('Total forecast'!AS$100,3*ROWS('Total forecast'!AS$100:'Total forecast'!AS120)-3,,3))</f>
        <v>1720551.3101623929</v>
      </c>
      <c r="I19" s="10">
        <f ca="1">SUM(OFFSET('Total forecast'!AZ$100,3*ROWS('Total forecast'!AZ$100:'Total forecast'!AZ120)-3,,3))</f>
        <v>2973092.9458781825</v>
      </c>
      <c r="J19" s="10">
        <f ca="1">SUM(OFFSET('Total forecast'!BC$100,3*ROWS('Total forecast'!BC$100:'Total forecast'!BC120)-3,,3))</f>
        <v>2857454.3337151264</v>
      </c>
      <c r="K19" s="10">
        <f ca="1">SUM(OFFSET('Total forecast'!BF$100,3*ROWS('Total forecast'!BF$100:'Total forecast'!BF120)-3,,3))</f>
        <v>87043.070228961806</v>
      </c>
      <c r="L19" s="10">
        <f ca="1">SUM(K19,J19,I19,G19,E19,C19)</f>
        <v>42365912.158974476</v>
      </c>
      <c r="M19" s="10">
        <f ca="1">SUM(D19,F19,H19,I19,J19,K19)</f>
        <v>42711108.947398923</v>
      </c>
    </row>
    <row r="20" spans="2:13" s="14" customFormat="1">
      <c r="B20" s="2" t="s">
        <v>115</v>
      </c>
      <c r="C20" s="10">
        <f ca="1">SUM(OFFSET('Total forecast'!AA$100,3*ROWS('Total forecast'!AA$100:'Total forecast'!AA121)-3,,3))</f>
        <v>21168933.039044015</v>
      </c>
      <c r="D20" s="10">
        <f ca="1">SUM(OFFSET('Total forecast'!AE$100,3*ROWS('Total forecast'!AE$100:'Total forecast'!AE121)-3,,3))</f>
        <v>21510664.385787815</v>
      </c>
      <c r="E20" s="10">
        <f ca="1">SUM(OFFSET('Total forecast'!AH$100,3*ROWS('Total forecast'!AH$100:'Total forecast'!AH121)-3,,3))</f>
        <v>13138499.873911258</v>
      </c>
      <c r="F20" s="10">
        <f ca="1">SUM(OFFSET('Total forecast'!AL$100,3*ROWS('Total forecast'!AL$100:'Total forecast'!AL121)-3,,3))</f>
        <v>13138499.227747526</v>
      </c>
      <c r="G20" s="10">
        <f ca="1">SUM(OFFSET('Total forecast'!AO$100,3*ROWS('Total forecast'!AO$100:'Total forecast'!AO121)-3,,3))</f>
        <v>1450570.6460673481</v>
      </c>
      <c r="H20" s="10">
        <f ca="1">SUM(OFFSET('Total forecast'!AS$100,3*ROWS('Total forecast'!AS$100:'Total forecast'!AS121)-3,,3))</f>
        <v>1451678.9182548004</v>
      </c>
      <c r="I20" s="10">
        <f ca="1">SUM(OFFSET('Total forecast'!AZ$100,3*ROWS('Total forecast'!AZ$100:'Total forecast'!AZ121)-3,,3))</f>
        <v>3252581.471623545</v>
      </c>
      <c r="J20" s="10">
        <f ca="1">SUM(OFFSET('Total forecast'!BC$100,3*ROWS('Total forecast'!BC$100:'Total forecast'!BC121)-3,,3))</f>
        <v>3041482.354533527</v>
      </c>
      <c r="K20" s="10">
        <f ca="1">SUM(OFFSET('Total forecast'!BF$100,3*ROWS('Total forecast'!BF$100:'Total forecast'!BF121)-3,,3))</f>
        <v>98131.928647531575</v>
      </c>
      <c r="L20" s="10">
        <f ca="1">SUM(K20,J20,I20,G20,E20,C20)</f>
        <v>42150199.313827224</v>
      </c>
      <c r="M20" s="10">
        <f ca="1">SUM(D20,F20,H20,I20,J20,K20)</f>
        <v>42493038.286594748</v>
      </c>
    </row>
    <row r="21" spans="2:13" s="14" customFormat="1">
      <c r="B21" s="2" t="s">
        <v>116</v>
      </c>
      <c r="C21" s="10">
        <f ca="1">SUM(OFFSET('Total forecast'!AA$100,3*ROWS('Total forecast'!AA$100:'Total forecast'!AA122)-3,,3))</f>
        <v>16851885.546548121</v>
      </c>
      <c r="D21" s="10">
        <f ca="1">SUM(OFFSET('Total forecast'!AE$100,3*ROWS('Total forecast'!AE$100:'Total forecast'!AE122)-3,,3))</f>
        <v>17193616.893291924</v>
      </c>
      <c r="E21" s="10">
        <f ca="1">SUM(OFFSET('Total forecast'!AH$100,3*ROWS('Total forecast'!AH$100:'Total forecast'!AH122)-3,,3))</f>
        <v>10951214.28162875</v>
      </c>
      <c r="F21" s="10">
        <f ca="1">SUM(OFFSET('Total forecast'!AL$100,3*ROWS('Total forecast'!AL$100:'Total forecast'!AL122)-3,,3))</f>
        <v>10951213.635465018</v>
      </c>
      <c r="G21" s="10">
        <f ca="1">SUM(OFFSET('Total forecast'!AO$100,3*ROWS('Total forecast'!AO$100:'Total forecast'!AO122)-3,,3))</f>
        <v>1282030.1584873165</v>
      </c>
      <c r="H21" s="10">
        <f ca="1">SUM(OFFSET('Total forecast'!AS$100,3*ROWS('Total forecast'!AS$100:'Total forecast'!AS122)-3,,3))</f>
        <v>1283138.4306747688</v>
      </c>
      <c r="I21" s="10">
        <f ca="1">SUM(OFFSET('Total forecast'!AZ$100,3*ROWS('Total forecast'!AZ$100:'Total forecast'!AZ122)-3,,3))</f>
        <v>2670948.1459237607</v>
      </c>
      <c r="J21" s="10">
        <f ca="1">SUM(OFFSET('Total forecast'!BC$100,3*ROWS('Total forecast'!BC$100:'Total forecast'!BC122)-3,,3))</f>
        <v>2820036.4041919699</v>
      </c>
      <c r="K21" s="10">
        <f ca="1">SUM(OFFSET('Total forecast'!BF$100,3*ROWS('Total forecast'!BF$100:'Total forecast'!BF122)-3,,3))</f>
        <v>88313.380898304153</v>
      </c>
      <c r="L21" s="10">
        <f ca="1">SUM(K21,J21,I21,G21,E21,C21)</f>
        <v>34664427.917678222</v>
      </c>
      <c r="M21" s="10">
        <f ca="1">SUM(D21,F21,H21,I21,J21,K21)</f>
        <v>35007266.890445746</v>
      </c>
    </row>
    <row r="22" spans="2:13" s="14" customFormat="1">
      <c r="B22" s="2" t="s">
        <v>117</v>
      </c>
      <c r="C22" s="10">
        <f ca="1">SUM(OFFSET('Total forecast'!AA$100,3*ROWS('Total forecast'!AA$100:'Total forecast'!AA123)-3,,3))</f>
        <v>21430346.046822909</v>
      </c>
      <c r="D22" s="10">
        <f ca="1">SUM(OFFSET('Total forecast'!AE$100,3*ROWS('Total forecast'!AE$100:'Total forecast'!AE123)-3,,3))</f>
        <v>21772077.393566713</v>
      </c>
      <c r="E22" s="10">
        <f ca="1">SUM(OFFSET('Total forecast'!AH$100,3*ROWS('Total forecast'!AH$100:'Total forecast'!AH123)-3,,3))</f>
        <v>13459171.458965328</v>
      </c>
      <c r="F22" s="10">
        <f ca="1">SUM(OFFSET('Total forecast'!AL$100,3*ROWS('Total forecast'!AL$100:'Total forecast'!AL123)-3,,3))</f>
        <v>13459170.812801596</v>
      </c>
      <c r="G22" s="10">
        <f ca="1">SUM(OFFSET('Total forecast'!AO$100,3*ROWS('Total forecast'!AO$100:'Total forecast'!AO123)-3,,3))</f>
        <v>1528045.1132166195</v>
      </c>
      <c r="H22" s="10">
        <f ca="1">SUM(OFFSET('Total forecast'!AS$100,3*ROWS('Total forecast'!AS$100:'Total forecast'!AS123)-3,,3))</f>
        <v>1529153.3854040718</v>
      </c>
      <c r="I22" s="10">
        <f ca="1">SUM(OFFSET('Total forecast'!AZ$100,3*ROWS('Total forecast'!AZ$100:'Total forecast'!AZ123)-3,,3))</f>
        <v>3533830.4504901348</v>
      </c>
      <c r="J22" s="10">
        <f ca="1">SUM(OFFSET('Total forecast'!BC$100,3*ROWS('Total forecast'!BC$100:'Total forecast'!BC123)-3,,3))</f>
        <v>3141683.6088929484</v>
      </c>
      <c r="K22" s="10">
        <f ca="1">SUM(OFFSET('Total forecast'!BF$100,3*ROWS('Total forecast'!BF$100:'Total forecast'!BF123)-3,,3))</f>
        <v>98327.245528022424</v>
      </c>
      <c r="L22" s="10">
        <f ca="1">SUM(K22,J22,I22,G22,E22,C22)</f>
        <v>43191403.923915967</v>
      </c>
      <c r="M22" s="10">
        <f ca="1">SUM(D22,F22,H22,I22,J22,K22)</f>
        <v>43534242.896683484</v>
      </c>
    </row>
    <row r="25" spans="2:13" ht="15">
      <c r="B25" s="9" t="s">
        <v>20</v>
      </c>
      <c r="C25" s="9" t="s">
        <v>26</v>
      </c>
      <c r="D25" s="9" t="s">
        <v>31</v>
      </c>
      <c r="E25" s="9" t="s">
        <v>27</v>
      </c>
      <c r="F25" s="9" t="s">
        <v>32</v>
      </c>
      <c r="G25" s="9" t="s">
        <v>28</v>
      </c>
      <c r="H25" s="9" t="s">
        <v>33</v>
      </c>
      <c r="I25" s="9" t="s">
        <v>18</v>
      </c>
      <c r="J25" s="9" t="s">
        <v>34</v>
      </c>
      <c r="K25" s="9" t="s">
        <v>19</v>
      </c>
      <c r="L25" s="9" t="s">
        <v>55</v>
      </c>
      <c r="M25" s="9" t="s">
        <v>56</v>
      </c>
    </row>
    <row r="26" spans="2:13">
      <c r="B26" t="s">
        <v>21</v>
      </c>
      <c r="C26" s="10">
        <f ca="1">SUM(C3:C6)</f>
        <v>67884175.922499985</v>
      </c>
      <c r="D26" s="10">
        <f t="shared" ref="D26:K26" ca="1" si="2">SUM(D3:D6)</f>
        <v>70961597.497538552</v>
      </c>
      <c r="E26" s="10">
        <f t="shared" ca="1" si="2"/>
        <v>46042707.841289371</v>
      </c>
      <c r="F26" s="10">
        <f t="shared" ca="1" si="2"/>
        <v>46464204.803303495</v>
      </c>
      <c r="G26" s="10">
        <f t="shared" ca="1" si="2"/>
        <v>5673455.0102074007</v>
      </c>
      <c r="H26" s="10">
        <f t="shared" ca="1" si="2"/>
        <v>5564863.2913324861</v>
      </c>
      <c r="I26" s="10">
        <f t="shared" ca="1" si="2"/>
        <v>13699158.695414118</v>
      </c>
      <c r="J26" s="10">
        <f t="shared" ca="1" si="2"/>
        <v>10965849.167023689</v>
      </c>
      <c r="K26" s="10">
        <f t="shared" ca="1" si="2"/>
        <v>370211.0571510538</v>
      </c>
      <c r="L26" s="10">
        <f ca="1">SUM(K26,J26,I26,G26,E26,C26)</f>
        <v>144635557.69358563</v>
      </c>
      <c r="M26" s="10">
        <f ca="1">SUM(D26,F26,H26,I26,J26,K26)</f>
        <v>148025884.51176339</v>
      </c>
    </row>
    <row r="27" spans="2:13">
      <c r="B27" t="s">
        <v>22</v>
      </c>
      <c r="C27" s="10">
        <f ca="1">SUM(C7:C10)</f>
        <v>71835340.084801584</v>
      </c>
      <c r="D27" s="10">
        <f t="shared" ref="D27:K27" ca="1" si="3">SUM(D7:D10)</f>
        <v>73165209.096073195</v>
      </c>
      <c r="E27" s="10">
        <f t="shared" ca="1" si="3"/>
        <v>49000513.12976332</v>
      </c>
      <c r="F27" s="10">
        <f t="shared" ca="1" si="3"/>
        <v>49455292.790909015</v>
      </c>
      <c r="G27" s="10">
        <f t="shared" ca="1" si="3"/>
        <v>5725026.5659858417</v>
      </c>
      <c r="H27" s="10">
        <f t="shared" ca="1" si="3"/>
        <v>5827798.9735778216</v>
      </c>
      <c r="I27" s="10">
        <f t="shared" ca="1" si="3"/>
        <v>13562530.837178249</v>
      </c>
      <c r="J27" s="10">
        <f t="shared" ca="1" si="3"/>
        <v>11344643.237572353</v>
      </c>
      <c r="K27" s="10">
        <f t="shared" ca="1" si="3"/>
        <v>367678.36207227048</v>
      </c>
      <c r="L27" s="10">
        <f ca="1">SUM(K27,J27,I27,G27,E27,C27)</f>
        <v>151835732.21737361</v>
      </c>
      <c r="M27" s="10">
        <f ca="1">SUM(D27,F27,H27,I27,J27,K27)</f>
        <v>153723153.29738289</v>
      </c>
    </row>
    <row r="28" spans="2:13">
      <c r="B28" t="s">
        <v>25</v>
      </c>
      <c r="C28" s="10">
        <f ca="1">SUM(C11:C14)</f>
        <v>74336092.92556794</v>
      </c>
      <c r="D28" s="10">
        <f t="shared" ref="D28:K28" ca="1" si="4">SUM(D11:D14)</f>
        <v>75375626.183784902</v>
      </c>
      <c r="E28" s="10">
        <f t="shared" ca="1" si="4"/>
        <v>50998174.920347989</v>
      </c>
      <c r="F28" s="10">
        <f t="shared" ca="1" si="4"/>
        <v>51346471.01101537</v>
      </c>
      <c r="G28" s="10">
        <f t="shared" ca="1" si="4"/>
        <v>5965514.0440925332</v>
      </c>
      <c r="H28" s="10">
        <f t="shared" ca="1" si="4"/>
        <v>6052372.605509188</v>
      </c>
      <c r="I28" s="10">
        <f t="shared" ca="1" si="4"/>
        <v>13562530.837178249</v>
      </c>
      <c r="J28" s="10">
        <f t="shared" ca="1" si="4"/>
        <v>11556546.829356806</v>
      </c>
      <c r="K28" s="10">
        <f t="shared" ca="1" si="4"/>
        <v>370795.3926015058</v>
      </c>
      <c r="L28" s="10">
        <f ca="1">SUM(K28,J28,I28,G28,E28,C28)</f>
        <v>156789654.94914502</v>
      </c>
      <c r="M28" s="10">
        <f ca="1">SUM(D28,F28,H28,I28,J28,K28)</f>
        <v>158264342.85944605</v>
      </c>
    </row>
    <row r="29" spans="2:13">
      <c r="B29" s="14" t="s">
        <v>112</v>
      </c>
      <c r="C29" s="10">
        <f ca="1">SUM(C15:C18)</f>
        <v>77616100.413306177</v>
      </c>
      <c r="D29" s="10">
        <f t="shared" ref="D29:M29" ca="1" si="5">SUM(D15:D18)</f>
        <v>78936775.844529599</v>
      </c>
      <c r="E29" s="10">
        <f t="shared" ca="1" si="5"/>
        <v>50998062.509459428</v>
      </c>
      <c r="F29" s="10">
        <f t="shared" ca="1" si="5"/>
        <v>50998042.142690472</v>
      </c>
      <c r="G29" s="10">
        <f t="shared" ca="1" si="5"/>
        <v>5968296.0761671085</v>
      </c>
      <c r="H29" s="10">
        <f t="shared" ca="1" si="5"/>
        <v>5969341.3890481349</v>
      </c>
      <c r="I29" s="10">
        <f t="shared" ca="1" si="5"/>
        <v>12352084.280089041</v>
      </c>
      <c r="J29" s="10">
        <f t="shared" ca="1" si="5"/>
        <v>11766753.695021097</v>
      </c>
      <c r="K29" s="10">
        <f t="shared" ca="1" si="5"/>
        <v>371605.36024319835</v>
      </c>
      <c r="L29" s="10">
        <f t="shared" ca="1" si="5"/>
        <v>159072902.33428603</v>
      </c>
      <c r="M29" s="10">
        <f t="shared" ca="1" si="5"/>
        <v>160394602.71162152</v>
      </c>
    </row>
    <row r="30" spans="2:13">
      <c r="B30" s="14" t="s">
        <v>119</v>
      </c>
      <c r="C30" s="10">
        <f ca="1">SUM(C19:C22)</f>
        <v>80730880.774229303</v>
      </c>
      <c r="D30" s="10">
        <f t="shared" ref="D30:M30" ca="1" si="6">SUM(D19:D22)</f>
        <v>82100163.976861417</v>
      </c>
      <c r="E30" s="10">
        <f t="shared" ca="1" si="6"/>
        <v>50998048.243868351</v>
      </c>
      <c r="F30" s="10">
        <f t="shared" ca="1" si="6"/>
        <v>50998045.659213424</v>
      </c>
      <c r="G30" s="10">
        <f t="shared" ca="1" si="6"/>
        <v>5980088.9557462242</v>
      </c>
      <c r="H30" s="10">
        <f t="shared" ca="1" si="6"/>
        <v>5984522.0444960343</v>
      </c>
      <c r="I30" s="10">
        <f t="shared" ca="1" si="6"/>
        <v>12430453.013915624</v>
      </c>
      <c r="J30" s="10">
        <f t="shared" ca="1" si="6"/>
        <v>11860656.701333571</v>
      </c>
      <c r="K30" s="10">
        <f t="shared" ca="1" si="6"/>
        <v>371815.62530281994</v>
      </c>
      <c r="L30" s="10">
        <f t="shared" ca="1" si="6"/>
        <v>162371943.3143959</v>
      </c>
      <c r="M30" s="10">
        <f t="shared" ca="1" si="6"/>
        <v>163745657.0211229</v>
      </c>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B2:G9"/>
  <sheetViews>
    <sheetView workbookViewId="0">
      <selection activeCell="C3" sqref="C3"/>
    </sheetView>
  </sheetViews>
  <sheetFormatPr defaultRowHeight="14.25"/>
  <cols>
    <col min="2" max="2" width="10.375" bestFit="1" customWidth="1"/>
    <col min="3" max="3" width="13.25" bestFit="1" customWidth="1"/>
    <col min="4" max="4" width="13.25" customWidth="1"/>
    <col min="6" max="6" width="13.25" bestFit="1" customWidth="1"/>
  </cols>
  <sheetData>
    <row r="2" spans="2:7" ht="57">
      <c r="B2" s="12"/>
      <c r="C2" s="33" t="s">
        <v>122</v>
      </c>
      <c r="D2" s="33" t="s">
        <v>123</v>
      </c>
      <c r="E2" s="33" t="s">
        <v>124</v>
      </c>
      <c r="F2" s="33" t="s">
        <v>125</v>
      </c>
      <c r="G2" s="33" t="s">
        <v>124</v>
      </c>
    </row>
    <row r="3" spans="2:7">
      <c r="B3" s="12" t="s">
        <v>126</v>
      </c>
      <c r="C3" s="34">
        <f>Criminal!G12</f>
        <v>62076571.700000003</v>
      </c>
      <c r="D3" s="34">
        <f ca="1">SUM('Summary tables - forecast'!D3:D6)</f>
        <v>70961597.497538552</v>
      </c>
      <c r="E3" s="35">
        <f ca="1">(D3-C3)/C3</f>
        <v>0.14313009810653812</v>
      </c>
      <c r="F3" s="34">
        <f ca="1">SUM('Summary tables - forecast'!D19:D22)</f>
        <v>82100163.976861417</v>
      </c>
      <c r="G3" s="35">
        <f ca="1">(F3-C3)/C3</f>
        <v>0.3225627918634143</v>
      </c>
    </row>
    <row r="4" spans="2:7">
      <c r="B4" s="12" t="s">
        <v>127</v>
      </c>
      <c r="C4" s="34">
        <f>Family!G12</f>
        <v>44585087.839999996</v>
      </c>
      <c r="D4" s="34">
        <f ca="1">SUM('Summary tables - forecast'!F3:F6)</f>
        <v>46464204.803303495</v>
      </c>
      <c r="E4" s="35">
        <f t="shared" ref="E4:E9" ca="1" si="0">(D4-C4)/C4</f>
        <v>4.2146759249347687E-2</v>
      </c>
      <c r="F4" s="34">
        <f ca="1">SUM('Summary tables - forecast'!F19:F22)</f>
        <v>50998045.659213424</v>
      </c>
      <c r="G4" s="35">
        <f t="shared" ref="G4:G9" ca="1" si="1">(F4-C4)/C4</f>
        <v>0.14383638408938992</v>
      </c>
    </row>
    <row r="5" spans="2:7">
      <c r="B5" s="12" t="s">
        <v>128</v>
      </c>
      <c r="C5" s="34">
        <f>Civil!G12</f>
        <v>6186983.1600000001</v>
      </c>
      <c r="D5" s="34">
        <f ca="1">SUM('Summary tables - forecast'!H3:H6)</f>
        <v>5564863.2913324861</v>
      </c>
      <c r="E5" s="35">
        <f t="shared" ca="1" si="0"/>
        <v>-0.10055302440285195</v>
      </c>
      <c r="F5" s="34">
        <f ca="1">SUM('Summary tables - forecast'!H19:H22)</f>
        <v>5984522.0444960343</v>
      </c>
      <c r="G5" s="35">
        <f t="shared" ca="1" si="1"/>
        <v>-3.2723721766840221E-2</v>
      </c>
    </row>
    <row r="6" spans="2:7">
      <c r="B6" s="12" t="s">
        <v>18</v>
      </c>
      <c r="C6" s="34">
        <f ca="1">Waitangi!G12</f>
        <v>13663533.579999998</v>
      </c>
      <c r="D6" s="34">
        <f ca="1">SUM('Summary tables - forecast'!I3:I6)</f>
        <v>13699158.695414118</v>
      </c>
      <c r="E6" s="35">
        <f t="shared" ca="1" si="0"/>
        <v>2.6073134892621429E-3</v>
      </c>
      <c r="F6" s="34">
        <f ca="1">SUM('Summary tables - forecast'!I19:I22)</f>
        <v>12430453.013915624</v>
      </c>
      <c r="G6" s="35">
        <f t="shared" ca="1" si="1"/>
        <v>-9.0246096214034691E-2</v>
      </c>
    </row>
    <row r="7" spans="2:7">
      <c r="B7" s="12" t="s">
        <v>34</v>
      </c>
      <c r="C7" s="34">
        <f>'Duty Lawyer'!G12</f>
        <v>10579743.41</v>
      </c>
      <c r="D7" s="34">
        <f ca="1">SUM('Summary tables - forecast'!J3:J6)</f>
        <v>10965849.167023689</v>
      </c>
      <c r="E7" s="35">
        <f t="shared" ca="1" si="0"/>
        <v>3.6494812970486623E-2</v>
      </c>
      <c r="F7" s="34">
        <f ca="1">SUM('Summary tables - forecast'!J19:J22)</f>
        <v>11860656.701333571</v>
      </c>
      <c r="G7" s="35">
        <f t="shared" ca="1" si="1"/>
        <v>0.12107224548781104</v>
      </c>
    </row>
    <row r="8" spans="2:7">
      <c r="B8" s="12" t="s">
        <v>19</v>
      </c>
      <c r="C8" s="34">
        <f>PDLA!G12</f>
        <v>374839.41000000003</v>
      </c>
      <c r="D8" s="34">
        <f ca="1">SUM('Summary tables - forecast'!K3:K6)</f>
        <v>370211.0571510538</v>
      </c>
      <c r="E8" s="35">
        <f t="shared" ca="1" si="0"/>
        <v>-1.2347561983800564E-2</v>
      </c>
      <c r="F8" s="34">
        <f ca="1">SUM('Summary tables - forecast'!K19:K22)</f>
        <v>371815.62530281994</v>
      </c>
      <c r="G8" s="35">
        <f t="shared" ca="1" si="1"/>
        <v>-8.0668804200179738E-3</v>
      </c>
    </row>
    <row r="9" spans="2:7">
      <c r="B9" s="12" t="s">
        <v>103</v>
      </c>
      <c r="C9" s="34">
        <f ca="1">SUM(C3:C8)</f>
        <v>137466759.09999999</v>
      </c>
      <c r="D9" s="34">
        <f ca="1">SUM(D3:D8)</f>
        <v>148025884.51176339</v>
      </c>
      <c r="E9" s="35">
        <f t="shared" ca="1" si="0"/>
        <v>7.6812208863396417E-2</v>
      </c>
      <c r="F9" s="34">
        <f ca="1">SUM(F3:F8)</f>
        <v>163745657.0211229</v>
      </c>
      <c r="G9" s="35">
        <f t="shared" ca="1" si="1"/>
        <v>0.1911654722434124</v>
      </c>
    </row>
  </sheetData>
  <pageMargins left="0.7" right="0.7" top="0.75" bottom="0.75" header="0.3" footer="0.3"/>
  <ignoredErrors>
    <ignoredError sqref="E9" formula="1"/>
  </ignoredErrors>
</worksheet>
</file>

<file path=xl/worksheets/sheet4.xml><?xml version="1.0" encoding="utf-8"?>
<worksheet xmlns="http://schemas.openxmlformats.org/spreadsheetml/2006/main" xmlns:r="http://schemas.openxmlformats.org/officeDocument/2006/relationships">
  <dimension ref="B1:BF171"/>
  <sheetViews>
    <sheetView showGridLines="0" topLeftCell="B1" zoomScaleNormal="100" workbookViewId="0">
      <pane xSplit="2" ySplit="4" topLeftCell="D5" activePane="bottomRight" state="frozen"/>
      <selection activeCell="B1" sqref="B1"/>
      <selection pane="topRight" activeCell="D1" sqref="D1"/>
      <selection pane="bottomLeft" activeCell="B5" sqref="B5"/>
      <selection pane="bottomRight" activeCell="E23" sqref="E23"/>
    </sheetView>
  </sheetViews>
  <sheetFormatPr defaultColWidth="9" defaultRowHeight="14.25"/>
  <cols>
    <col min="1" max="1" width="9" style="14"/>
    <col min="2" max="2" width="12.375" style="14" bestFit="1" customWidth="1"/>
    <col min="3" max="3" width="7.375" style="14" bestFit="1" customWidth="1"/>
    <col min="4" max="4" width="8.625" style="14" bestFit="1" customWidth="1"/>
    <col min="5" max="5" width="9" style="14"/>
    <col min="6" max="6" width="10.25" style="14" bestFit="1" customWidth="1"/>
    <col min="7" max="7" width="8.375" style="14" bestFit="1" customWidth="1"/>
    <col min="8" max="8" width="8.625" style="14" bestFit="1" customWidth="1"/>
    <col min="9" max="9" width="9" style="14"/>
    <col min="10" max="10" width="12.375" style="14" bestFit="1" customWidth="1"/>
    <col min="11" max="11" width="7.375" style="14" bestFit="1" customWidth="1"/>
    <col min="12" max="12" width="8.625" style="14" bestFit="1" customWidth="1"/>
    <col min="13" max="13" width="9" style="14"/>
    <col min="14" max="14" width="10.25" style="14" bestFit="1" customWidth="1"/>
    <col min="15" max="15" width="10.5" style="14" bestFit="1" customWidth="1"/>
    <col min="16" max="16" width="8.625" style="14" bestFit="1" customWidth="1"/>
    <col min="17" max="18" width="9" style="14"/>
    <col min="19" max="19" width="10.875" style="14" bestFit="1" customWidth="1"/>
    <col min="20" max="20" width="13" style="14" bestFit="1" customWidth="1"/>
    <col min="21" max="21" width="11.5" style="14" bestFit="1" customWidth="1"/>
    <col min="22" max="22" width="14.875" style="14" bestFit="1" customWidth="1"/>
    <col min="23" max="23" width="11.5" style="14" bestFit="1" customWidth="1"/>
    <col min="24" max="24" width="13.75" style="14" bestFit="1" customWidth="1"/>
    <col min="25" max="25" width="9" style="14"/>
    <col min="26" max="26" width="9.875" style="14" bestFit="1" customWidth="1"/>
    <col min="27" max="27" width="13" style="14" bestFit="1" customWidth="1"/>
    <col min="28" max="28" width="11.5" style="14" bestFit="1" customWidth="1"/>
    <col min="29" max="29" width="14.875" style="14" bestFit="1" customWidth="1"/>
    <col min="30" max="30" width="11.5" style="14" bestFit="1" customWidth="1"/>
    <col min="31" max="31" width="13.75" style="14" bestFit="1" customWidth="1"/>
    <col min="32" max="32" width="9" style="14"/>
    <col min="33" max="33" width="9.875" style="14" bestFit="1" customWidth="1"/>
    <col min="34" max="34" width="13" style="14" bestFit="1" customWidth="1"/>
    <col min="35" max="35" width="10.5" style="14" bestFit="1" customWidth="1"/>
    <col min="36" max="36" width="14.875" style="14" bestFit="1" customWidth="1"/>
    <col min="37" max="37" width="9.875" style="14" bestFit="1" customWidth="1"/>
    <col min="38" max="38" width="13.75" style="14" bestFit="1" customWidth="1"/>
    <col min="39" max="39" width="9" style="14"/>
    <col min="40" max="40" width="8.375" style="14" bestFit="1" customWidth="1"/>
    <col min="41" max="41" width="13" style="14" bestFit="1" customWidth="1"/>
    <col min="42" max="42" width="9" style="14"/>
    <col min="43" max="43" width="14.875" style="14" bestFit="1" customWidth="1"/>
    <col min="44" max="44" width="9.875" style="14" bestFit="1" customWidth="1"/>
    <col min="45" max="45" width="13.75" style="14" bestFit="1" customWidth="1"/>
    <col min="46" max="46" width="9" style="14"/>
    <col min="47" max="47" width="10.5" style="14" bestFit="1" customWidth="1"/>
    <col min="48" max="48" width="13" style="14" bestFit="1" customWidth="1"/>
    <col min="49" max="52" width="13" style="14" customWidth="1"/>
    <col min="53" max="53" width="9" style="14"/>
    <col min="54" max="54" width="11" style="14" bestFit="1" customWidth="1"/>
    <col min="55" max="55" width="13" style="14" bestFit="1" customWidth="1"/>
    <col min="56" max="56" width="9" style="14"/>
    <col min="57" max="57" width="7.375" style="14" bestFit="1" customWidth="1"/>
    <col min="58" max="58" width="13" style="14" bestFit="1" customWidth="1"/>
    <col min="59" max="16384" width="9" style="14"/>
  </cols>
  <sheetData>
    <row r="1" spans="2:58">
      <c r="B1" s="38" t="s">
        <v>109</v>
      </c>
      <c r="C1" s="38"/>
      <c r="D1" s="38"/>
      <c r="E1" s="38"/>
      <c r="F1" s="38"/>
      <c r="G1" s="38"/>
      <c r="H1" s="38"/>
      <c r="J1" s="38" t="s">
        <v>110</v>
      </c>
      <c r="K1" s="38"/>
      <c r="L1" s="38"/>
      <c r="M1" s="38"/>
      <c r="N1" s="38"/>
      <c r="O1" s="38"/>
      <c r="P1" s="38"/>
    </row>
    <row r="2" spans="2:58" ht="15">
      <c r="B2" s="2"/>
      <c r="C2" s="39" t="s">
        <v>97</v>
      </c>
      <c r="D2" s="40"/>
      <c r="F2" s="2"/>
      <c r="G2" s="39" t="s">
        <v>97</v>
      </c>
      <c r="H2" s="40"/>
      <c r="J2" s="2"/>
      <c r="K2" s="39" t="s">
        <v>97</v>
      </c>
      <c r="L2" s="40"/>
      <c r="N2" s="2"/>
      <c r="O2" s="39" t="s">
        <v>97</v>
      </c>
      <c r="P2" s="40"/>
      <c r="Z2" s="14" t="s">
        <v>12</v>
      </c>
      <c r="AG2" s="14" t="s">
        <v>15</v>
      </c>
      <c r="AN2" s="14" t="s">
        <v>16</v>
      </c>
      <c r="AU2" s="14" t="s">
        <v>18</v>
      </c>
      <c r="BB2" s="14" t="s">
        <v>29</v>
      </c>
      <c r="BE2" s="14" t="s">
        <v>19</v>
      </c>
    </row>
    <row r="3" spans="2:58" ht="15">
      <c r="B3" s="23" t="s">
        <v>30</v>
      </c>
      <c r="C3" s="11" t="s">
        <v>13</v>
      </c>
      <c r="D3" s="11" t="s">
        <v>17</v>
      </c>
      <c r="F3" s="23" t="s">
        <v>20</v>
      </c>
      <c r="G3" s="11" t="s">
        <v>13</v>
      </c>
      <c r="H3" s="11" t="s">
        <v>17</v>
      </c>
      <c r="J3" s="23" t="s">
        <v>30</v>
      </c>
      <c r="K3" s="20" t="s">
        <v>13</v>
      </c>
      <c r="L3" s="20" t="s">
        <v>17</v>
      </c>
      <c r="N3" s="23" t="s">
        <v>20</v>
      </c>
      <c r="O3" s="20" t="s">
        <v>13</v>
      </c>
      <c r="P3" s="20" t="s">
        <v>17</v>
      </c>
      <c r="S3" s="14" t="s">
        <v>98</v>
      </c>
      <c r="T3" s="14" t="s">
        <v>100</v>
      </c>
      <c r="U3" s="14" t="s">
        <v>99</v>
      </c>
      <c r="V3" s="14" t="s">
        <v>101</v>
      </c>
      <c r="W3" s="14" t="s">
        <v>13</v>
      </c>
      <c r="X3" s="14" t="s">
        <v>102</v>
      </c>
      <c r="Z3" s="14" t="s">
        <v>98</v>
      </c>
      <c r="AA3" s="14" t="s">
        <v>100</v>
      </c>
      <c r="AB3" s="14" t="s">
        <v>99</v>
      </c>
      <c r="AC3" s="14" t="s">
        <v>101</v>
      </c>
      <c r="AD3" s="14" t="s">
        <v>13</v>
      </c>
      <c r="AE3" s="14" t="s">
        <v>102</v>
      </c>
      <c r="AG3" s="14" t="s">
        <v>98</v>
      </c>
      <c r="AH3" s="14" t="s">
        <v>100</v>
      </c>
      <c r="AI3" s="14" t="s">
        <v>99</v>
      </c>
      <c r="AJ3" s="14" t="s">
        <v>101</v>
      </c>
      <c r="AK3" s="14" t="s">
        <v>13</v>
      </c>
      <c r="AL3" s="14" t="s">
        <v>102</v>
      </c>
      <c r="AN3" s="14" t="s">
        <v>98</v>
      </c>
      <c r="AO3" s="14" t="s">
        <v>100</v>
      </c>
      <c r="AP3" s="14" t="s">
        <v>99</v>
      </c>
      <c r="AQ3" s="14" t="s">
        <v>101</v>
      </c>
      <c r="AR3" s="14" t="s">
        <v>13</v>
      </c>
      <c r="AS3" s="14" t="s">
        <v>102</v>
      </c>
      <c r="AU3" s="14" t="s">
        <v>98</v>
      </c>
      <c r="AV3" s="14" t="s">
        <v>100</v>
      </c>
      <c r="AW3" s="14" t="s">
        <v>99</v>
      </c>
      <c r="AX3" s="14" t="s">
        <v>101</v>
      </c>
      <c r="AY3" s="14" t="s">
        <v>13</v>
      </c>
      <c r="AZ3" s="14" t="s">
        <v>102</v>
      </c>
      <c r="BB3" s="14" t="s">
        <v>98</v>
      </c>
      <c r="BC3" s="14" t="s">
        <v>100</v>
      </c>
      <c r="BE3" s="14" t="s">
        <v>98</v>
      </c>
      <c r="BF3" s="14" t="s">
        <v>100</v>
      </c>
    </row>
    <row r="4" spans="2:58">
      <c r="B4" s="15" t="s">
        <v>57</v>
      </c>
      <c r="C4" s="16">
        <f ca="1">SUM(OFFSET(S$4,3*ROWS(S$4:S4)-3,,3))</f>
        <v>28881774.059800003</v>
      </c>
      <c r="D4" s="12"/>
      <c r="F4" s="12" t="s">
        <v>85</v>
      </c>
      <c r="G4" s="16">
        <f ca="1">SUM(C4:C7)</f>
        <v>112103115.1596</v>
      </c>
      <c r="H4" s="12"/>
      <c r="J4" s="15" t="s">
        <v>57</v>
      </c>
      <c r="K4" s="16">
        <f ca="1">SUM(OFFSET(W$4,3*ROWS(W$4:W4)-3,,3))</f>
        <v>26407198.7698</v>
      </c>
      <c r="L4" s="12"/>
      <c r="N4" s="12" t="s">
        <v>85</v>
      </c>
      <c r="O4" s="16">
        <f ca="1">SUM(K4:K7)</f>
        <v>110978041.74959999</v>
      </c>
      <c r="P4" s="12"/>
      <c r="R4" s="8">
        <v>39264</v>
      </c>
      <c r="S4" s="1">
        <f>Z4+AG4+AN4+AU4+BB4+BE4</f>
        <v>10163734.349900002</v>
      </c>
      <c r="T4" s="1"/>
      <c r="U4" s="1">
        <f>AB4+AI4+AP4+AW4</f>
        <v>-2108310.29</v>
      </c>
      <c r="V4" s="1"/>
      <c r="W4" s="1">
        <f>S4+U4</f>
        <v>8055424.0599000016</v>
      </c>
      <c r="X4" s="1"/>
      <c r="Z4" s="1">
        <f>Criminal!M4</f>
        <v>5439302.7800000003</v>
      </c>
      <c r="AA4" s="1"/>
      <c r="AB4" s="1">
        <f>Criminal!O4</f>
        <v>-145186</v>
      </c>
      <c r="AC4" s="1"/>
      <c r="AD4" s="1">
        <f>Criminal!Q4</f>
        <v>5294116.78</v>
      </c>
      <c r="AE4" s="1"/>
      <c r="AG4" s="1">
        <f>Family!M4</f>
        <v>2425980.6400000006</v>
      </c>
      <c r="AH4" s="1"/>
      <c r="AI4" s="1">
        <f>Family!O4</f>
        <v>44204</v>
      </c>
      <c r="AJ4" s="1"/>
      <c r="AK4" s="1">
        <f>Family!Q4</f>
        <v>2470184.6400000006</v>
      </c>
      <c r="AL4" s="1"/>
      <c r="AN4" s="1">
        <f>Civil!M4</f>
        <v>566311.67000000004</v>
      </c>
      <c r="AO4" s="1"/>
      <c r="AP4" s="1">
        <f>Civil!O4</f>
        <v>100560</v>
      </c>
      <c r="AQ4" s="1"/>
      <c r="AR4" s="1">
        <f>Civil!Q4</f>
        <v>666871.67000000004</v>
      </c>
      <c r="AS4" s="1"/>
      <c r="AU4" s="1">
        <f>Waitangi!M4</f>
        <v>983181.31</v>
      </c>
      <c r="AV4" s="1"/>
      <c r="AW4" s="1">
        <f>Waitangi!O4</f>
        <v>-2107888.29</v>
      </c>
      <c r="AX4" s="1"/>
      <c r="AY4" s="1">
        <f>AU4+AW4</f>
        <v>-1124706.98</v>
      </c>
      <c r="AZ4" s="1"/>
      <c r="BB4" s="1">
        <f>'Duty Lawyer'!M4</f>
        <v>710571.36</v>
      </c>
      <c r="BC4" s="1"/>
      <c r="BE4" s="1">
        <f>PDLA!M4</f>
        <v>38386.589899999999</v>
      </c>
      <c r="BF4" s="1"/>
    </row>
    <row r="5" spans="2:58">
      <c r="B5" s="12" t="s">
        <v>58</v>
      </c>
      <c r="C5" s="16">
        <f ca="1">SUM(OFFSET(S$4,3*ROWS(S$4:S5)-3,,3))</f>
        <v>27801630.800000001</v>
      </c>
      <c r="D5" s="12"/>
      <c r="F5" s="12" t="s">
        <v>86</v>
      </c>
      <c r="G5" s="16">
        <f ca="1">SUM(C8:C11)</f>
        <v>136895730.18990001</v>
      </c>
      <c r="H5" s="12"/>
      <c r="J5" s="12" t="s">
        <v>58</v>
      </c>
      <c r="K5" s="16">
        <f ca="1">SUM(OFFSET(W$4,3*ROWS(W$4:W5)-3,,3))</f>
        <v>31032781.09</v>
      </c>
      <c r="L5" s="12"/>
      <c r="N5" s="12" t="s">
        <v>86</v>
      </c>
      <c r="O5" s="16">
        <f ca="1">SUM(K8:K11)</f>
        <v>143046813.59990001</v>
      </c>
      <c r="P5" s="12"/>
      <c r="R5" s="8">
        <v>39295</v>
      </c>
      <c r="S5" s="1">
        <f t="shared" ref="S5:S68" si="0">Z5+AG5+AN5+AU5+BB5+BE5</f>
        <v>10044459.300000001</v>
      </c>
      <c r="T5" s="1"/>
      <c r="U5" s="1">
        <f t="shared" ref="U5:U68" si="1">AB5+AI5+AP5+AW5</f>
        <v>-674777</v>
      </c>
      <c r="V5" s="1"/>
      <c r="W5" s="1">
        <f t="shared" ref="W5:W68" si="2">S5+U5</f>
        <v>9369682.3000000007</v>
      </c>
      <c r="X5" s="1"/>
      <c r="Z5" s="1">
        <f>Criminal!M5</f>
        <v>4843665.4200000009</v>
      </c>
      <c r="AA5" s="1"/>
      <c r="AB5" s="1">
        <f>Criminal!O5</f>
        <v>-565513</v>
      </c>
      <c r="AC5" s="1"/>
      <c r="AD5" s="1">
        <f>Criminal!Q5</f>
        <v>4278152.4200000009</v>
      </c>
      <c r="AE5" s="1"/>
      <c r="AG5" s="1">
        <f>Family!M5</f>
        <v>2621412.7100000004</v>
      </c>
      <c r="AH5" s="1"/>
      <c r="AI5" s="1">
        <f>Family!O5</f>
        <v>-130409</v>
      </c>
      <c r="AJ5" s="1"/>
      <c r="AK5" s="1">
        <f>Family!Q5</f>
        <v>2491003.7100000004</v>
      </c>
      <c r="AL5" s="1"/>
      <c r="AN5" s="1">
        <f>Civil!M5</f>
        <v>826153.97</v>
      </c>
      <c r="AO5" s="1"/>
      <c r="AP5" s="1">
        <f>Civil!O5</f>
        <v>21145</v>
      </c>
      <c r="AQ5" s="1"/>
      <c r="AR5" s="1">
        <f>Civil!Q5</f>
        <v>847298.97</v>
      </c>
      <c r="AS5" s="1"/>
      <c r="AU5" s="1">
        <f>Waitangi!M5</f>
        <v>959628.04</v>
      </c>
      <c r="AV5" s="1"/>
      <c r="AW5" s="1">
        <f>Waitangi!O5</f>
        <v>0</v>
      </c>
      <c r="AX5" s="1"/>
      <c r="AY5" s="1">
        <f t="shared" ref="AY5:AY68" si="3">AU5+AW5</f>
        <v>959628.04</v>
      </c>
      <c r="AZ5" s="1"/>
      <c r="BB5" s="1">
        <f>'Duty Lawyer'!M5</f>
        <v>751962.83</v>
      </c>
      <c r="BC5" s="1"/>
      <c r="BE5" s="1">
        <f>PDLA!M5</f>
        <v>41636.33</v>
      </c>
      <c r="BF5" s="1"/>
    </row>
    <row r="6" spans="2:58">
      <c r="B6" s="12" t="s">
        <v>59</v>
      </c>
      <c r="C6" s="16">
        <f ca="1">SUM(OFFSET(S$4,3*ROWS(S$4:S6)-3,,3))</f>
        <v>23251228.089900002</v>
      </c>
      <c r="D6" s="12"/>
      <c r="F6" s="12" t="s">
        <v>87</v>
      </c>
      <c r="G6" s="16">
        <f ca="1">SUM(C12:C15)</f>
        <v>161540308.35980001</v>
      </c>
      <c r="H6" s="12"/>
      <c r="J6" s="12" t="s">
        <v>59</v>
      </c>
      <c r="K6" s="16">
        <f ca="1">SUM(OFFSET(W$4,3*ROWS(W$4:W6)-3,,3))</f>
        <v>23018566.089900002</v>
      </c>
      <c r="L6" s="12"/>
      <c r="N6" s="12" t="s">
        <v>87</v>
      </c>
      <c r="O6" s="16">
        <f ca="1">SUM(K12:K15)</f>
        <v>167628970.35980001</v>
      </c>
      <c r="P6" s="12"/>
      <c r="R6" s="8">
        <v>39326</v>
      </c>
      <c r="S6" s="1">
        <f t="shared" si="0"/>
        <v>8673580.4098999985</v>
      </c>
      <c r="T6" s="1"/>
      <c r="U6" s="1">
        <f t="shared" si="1"/>
        <v>308512</v>
      </c>
      <c r="V6" s="1"/>
      <c r="W6" s="1">
        <f t="shared" si="2"/>
        <v>8982092.4098999985</v>
      </c>
      <c r="X6" s="1"/>
      <c r="Z6" s="1">
        <f>Criminal!M6</f>
        <v>4330388.8899999997</v>
      </c>
      <c r="AA6" s="1"/>
      <c r="AB6" s="1">
        <f>Criminal!O6</f>
        <v>458050</v>
      </c>
      <c r="AC6" s="1"/>
      <c r="AD6" s="1">
        <f>Criminal!Q6</f>
        <v>4788438.8899999997</v>
      </c>
      <c r="AE6" s="1"/>
      <c r="AG6" s="1">
        <f>Family!M6</f>
        <v>2131663.81</v>
      </c>
      <c r="AH6" s="1"/>
      <c r="AI6" s="1">
        <f>Family!O6</f>
        <v>-108666</v>
      </c>
      <c r="AJ6" s="1"/>
      <c r="AK6" s="1">
        <f>Family!Q6</f>
        <v>2022997.81</v>
      </c>
      <c r="AL6" s="1"/>
      <c r="AN6" s="1">
        <f>Civil!M6</f>
        <v>471608.11000000004</v>
      </c>
      <c r="AO6" s="1"/>
      <c r="AP6" s="1">
        <f>Civil!O6</f>
        <v>-40872</v>
      </c>
      <c r="AQ6" s="1"/>
      <c r="AR6" s="1">
        <f>Civil!Q6</f>
        <v>430736.11000000004</v>
      </c>
      <c r="AS6" s="1"/>
      <c r="AU6" s="1">
        <f>Waitangi!M6</f>
        <v>1023117.84</v>
      </c>
      <c r="AV6" s="1"/>
      <c r="AW6" s="1">
        <f>Waitangi!O6</f>
        <v>0</v>
      </c>
      <c r="AX6" s="1"/>
      <c r="AY6" s="1">
        <f t="shared" si="3"/>
        <v>1023117.84</v>
      </c>
      <c r="AZ6" s="1"/>
      <c r="BB6" s="1">
        <f>'Duty Lawyer'!M6</f>
        <v>674500.3199</v>
      </c>
      <c r="BC6" s="1"/>
      <c r="BE6" s="1">
        <f>PDLA!M6</f>
        <v>42301.440000000002</v>
      </c>
      <c r="BF6" s="1"/>
    </row>
    <row r="7" spans="2:58">
      <c r="B7" s="12" t="s">
        <v>60</v>
      </c>
      <c r="C7" s="16">
        <f ca="1">SUM(OFFSET(S$4,3*ROWS(S$4:S7)-3,,3))</f>
        <v>32168482.209900003</v>
      </c>
      <c r="D7" s="12"/>
      <c r="F7" s="12" t="s">
        <v>88</v>
      </c>
      <c r="G7" s="16">
        <f ca="1">SUM(C16:C19)</f>
        <v>154427865.15979999</v>
      </c>
      <c r="H7" s="12"/>
      <c r="J7" s="12" t="s">
        <v>60</v>
      </c>
      <c r="K7" s="16">
        <f ca="1">SUM(OFFSET(W$4,3*ROWS(W$4:W7)-3,,3))</f>
        <v>30519495.799900003</v>
      </c>
      <c r="L7" s="12"/>
      <c r="N7" s="12" t="s">
        <v>88</v>
      </c>
      <c r="O7" s="16">
        <f ca="1">SUM(K16:K19)</f>
        <v>160349571.15979999</v>
      </c>
      <c r="P7" s="12"/>
      <c r="R7" s="8">
        <v>39356</v>
      </c>
      <c r="S7" s="1">
        <f t="shared" si="0"/>
        <v>10001568.52</v>
      </c>
      <c r="T7" s="1"/>
      <c r="U7" s="1">
        <f t="shared" si="1"/>
        <v>2571405.29</v>
      </c>
      <c r="V7" s="1"/>
      <c r="W7" s="1">
        <f t="shared" si="2"/>
        <v>12572973.809999999</v>
      </c>
      <c r="X7" s="1"/>
      <c r="Z7" s="1">
        <f>Criminal!M7</f>
        <v>4874639.0500000007</v>
      </c>
      <c r="AA7" s="1"/>
      <c r="AB7" s="1">
        <f>Criminal!O7</f>
        <v>387975</v>
      </c>
      <c r="AC7" s="1"/>
      <c r="AD7" s="1">
        <f>Criminal!Q7</f>
        <v>5262614.0500000007</v>
      </c>
      <c r="AE7" s="1"/>
      <c r="AG7" s="1">
        <f>Family!M7</f>
        <v>2694011.29</v>
      </c>
      <c r="AH7" s="1"/>
      <c r="AI7" s="1">
        <f>Family!O7</f>
        <v>16300</v>
      </c>
      <c r="AJ7" s="1"/>
      <c r="AK7" s="1">
        <f>Family!Q7</f>
        <v>2710311.29</v>
      </c>
      <c r="AL7" s="1"/>
      <c r="AN7" s="1">
        <f>Civil!M7</f>
        <v>632641.04999999993</v>
      </c>
      <c r="AO7" s="1"/>
      <c r="AP7" s="1">
        <f>Civil!O7</f>
        <v>59242</v>
      </c>
      <c r="AQ7" s="1"/>
      <c r="AR7" s="1">
        <f>Civil!Q7</f>
        <v>691883.04999999993</v>
      </c>
      <c r="AS7" s="1"/>
      <c r="AU7" s="1">
        <f>Waitangi!M7</f>
        <v>1027677.7</v>
      </c>
      <c r="AV7" s="1"/>
      <c r="AW7" s="1">
        <f>Waitangi!O7</f>
        <v>2107888.29</v>
      </c>
      <c r="AX7" s="1"/>
      <c r="AY7" s="1">
        <f t="shared" si="3"/>
        <v>3135565.99</v>
      </c>
      <c r="AZ7" s="1"/>
      <c r="BB7" s="1">
        <f>'Duty Lawyer'!M7</f>
        <v>730598.2</v>
      </c>
      <c r="BC7" s="1"/>
      <c r="BE7" s="1">
        <f>PDLA!M7</f>
        <v>42001.23</v>
      </c>
      <c r="BF7" s="1"/>
    </row>
    <row r="8" spans="2:58">
      <c r="B8" s="12" t="s">
        <v>61</v>
      </c>
      <c r="C8" s="16">
        <f ca="1">SUM(OFFSET(S$4,3*ROWS(S$4:S8)-3,,3))</f>
        <v>32325450.840000004</v>
      </c>
      <c r="D8" s="12"/>
      <c r="F8" s="12" t="s">
        <v>89</v>
      </c>
      <c r="G8" s="16">
        <f ca="1">SUM(C20:C23)</f>
        <v>150213098.3793</v>
      </c>
      <c r="H8" s="12"/>
      <c r="J8" s="12" t="s">
        <v>61</v>
      </c>
      <c r="K8" s="16">
        <f ca="1">SUM(OFFSET(W$4,3*ROWS(W$4:W8)-3,,3))</f>
        <v>31109400.25</v>
      </c>
      <c r="L8" s="12"/>
      <c r="N8" s="12" t="s">
        <v>89</v>
      </c>
      <c r="O8" s="16">
        <f ca="1">SUM(K20:K23)</f>
        <v>138327814.19949999</v>
      </c>
      <c r="P8" s="12"/>
      <c r="R8" s="8">
        <v>39387</v>
      </c>
      <c r="S8" s="1">
        <f t="shared" si="0"/>
        <v>9590780.8699999992</v>
      </c>
      <c r="T8" s="1"/>
      <c r="U8" s="1">
        <f t="shared" si="1"/>
        <v>-477636</v>
      </c>
      <c r="V8" s="1"/>
      <c r="W8" s="1">
        <f t="shared" si="2"/>
        <v>9113144.8699999992</v>
      </c>
      <c r="X8" s="1"/>
      <c r="Z8" s="1">
        <f>Criminal!M8</f>
        <v>4396502.96</v>
      </c>
      <c r="AA8" s="1"/>
      <c r="AB8" s="1">
        <f>Criminal!O8</f>
        <v>-210109</v>
      </c>
      <c r="AC8" s="1"/>
      <c r="AD8" s="1">
        <f>Criminal!Q8</f>
        <v>4186393.96</v>
      </c>
      <c r="AE8" s="1"/>
      <c r="AG8" s="1">
        <f>Family!M8</f>
        <v>2572153.37</v>
      </c>
      <c r="AH8" s="1"/>
      <c r="AI8" s="1">
        <f>Family!O8</f>
        <v>-266504</v>
      </c>
      <c r="AJ8" s="1"/>
      <c r="AK8" s="1">
        <f>Family!Q8</f>
        <v>2305649.37</v>
      </c>
      <c r="AL8" s="1"/>
      <c r="AN8" s="1">
        <f>Civil!M8</f>
        <v>744262.80999999994</v>
      </c>
      <c r="AO8" s="1"/>
      <c r="AP8" s="1">
        <f>Civil!O8</f>
        <v>-1023</v>
      </c>
      <c r="AQ8" s="1"/>
      <c r="AR8" s="1">
        <f>Civil!Q8</f>
        <v>743239.80999999994</v>
      </c>
      <c r="AS8" s="1"/>
      <c r="AU8" s="1">
        <f>Waitangi!M8</f>
        <v>1132854.6599999999</v>
      </c>
      <c r="AV8" s="1"/>
      <c r="AW8" s="1">
        <f>Waitangi!O8</f>
        <v>0</v>
      </c>
      <c r="AX8" s="1"/>
      <c r="AY8" s="1">
        <f t="shared" si="3"/>
        <v>1132854.6599999999</v>
      </c>
      <c r="AZ8" s="1"/>
      <c r="BB8" s="1">
        <f>'Duty Lawyer'!M8</f>
        <v>703224.51</v>
      </c>
      <c r="BC8" s="1"/>
      <c r="BE8" s="1">
        <f>PDLA!M8</f>
        <v>41782.559999999998</v>
      </c>
      <c r="BF8" s="1"/>
    </row>
    <row r="9" spans="2:58">
      <c r="B9" s="12" t="s">
        <v>62</v>
      </c>
      <c r="C9" s="16">
        <f ca="1">SUM(OFFSET(S$4,3*ROWS(S$4:S9)-3,,3))</f>
        <v>36948110.8499</v>
      </c>
      <c r="D9" s="12"/>
      <c r="F9" s="12" t="s">
        <v>90</v>
      </c>
      <c r="G9" s="16">
        <f ca="1">SUM(C24:C27)</f>
        <v>130428897.38020003</v>
      </c>
      <c r="H9" s="12"/>
      <c r="J9" s="12" t="s">
        <v>62</v>
      </c>
      <c r="K9" s="16">
        <f ca="1">SUM(OFFSET(W$4,3*ROWS(W$4:W9)-3,,3))</f>
        <v>39368450.8499</v>
      </c>
      <c r="L9" s="12"/>
      <c r="N9" s="12" t="s">
        <v>90</v>
      </c>
      <c r="O9" s="16">
        <f ca="1">SUM(K24:K27)</f>
        <v>112202065.77987392</v>
      </c>
      <c r="P9" s="12"/>
      <c r="R9" s="8">
        <v>39417</v>
      </c>
      <c r="S9" s="1">
        <f t="shared" si="0"/>
        <v>8209281.4100000011</v>
      </c>
      <c r="T9" s="1"/>
      <c r="U9" s="1">
        <f t="shared" si="1"/>
        <v>1137381</v>
      </c>
      <c r="V9" s="1"/>
      <c r="W9" s="1">
        <f t="shared" si="2"/>
        <v>9346662.4100000001</v>
      </c>
      <c r="X9" s="1"/>
      <c r="Z9" s="1">
        <f>Criminal!M9</f>
        <v>4126536.38</v>
      </c>
      <c r="AA9" s="1"/>
      <c r="AB9" s="1">
        <f>Criminal!O9</f>
        <v>798774</v>
      </c>
      <c r="AC9" s="1"/>
      <c r="AD9" s="1">
        <f>Criminal!Q9</f>
        <v>4925310.38</v>
      </c>
      <c r="AE9" s="1"/>
      <c r="AG9" s="1">
        <f>Family!M9</f>
        <v>2186674.5000000005</v>
      </c>
      <c r="AH9" s="1"/>
      <c r="AI9" s="1">
        <f>Family!O9</f>
        <v>270647</v>
      </c>
      <c r="AJ9" s="1"/>
      <c r="AK9" s="1">
        <f>Family!Q9</f>
        <v>2457321.5000000005</v>
      </c>
      <c r="AL9" s="1"/>
      <c r="AN9" s="1">
        <f>Civil!M9</f>
        <v>501702.96000000008</v>
      </c>
      <c r="AO9" s="1"/>
      <c r="AP9" s="1">
        <f>Civil!O9</f>
        <v>67960</v>
      </c>
      <c r="AQ9" s="1"/>
      <c r="AR9" s="1">
        <f>Civil!Q9</f>
        <v>569662.96000000008</v>
      </c>
      <c r="AS9" s="1"/>
      <c r="AU9" s="1">
        <f>Waitangi!M9</f>
        <v>776579.54</v>
      </c>
      <c r="AV9" s="1"/>
      <c r="AW9" s="1">
        <f>Waitangi!O9</f>
        <v>0</v>
      </c>
      <c r="AX9" s="1"/>
      <c r="AY9" s="1">
        <f t="shared" si="3"/>
        <v>776579.54</v>
      </c>
      <c r="AZ9" s="1"/>
      <c r="BB9" s="1">
        <f>'Duty Lawyer'!M9</f>
        <v>583100.09</v>
      </c>
      <c r="BC9" s="1"/>
      <c r="BE9" s="1">
        <f>PDLA!M9</f>
        <v>34687.94</v>
      </c>
      <c r="BF9" s="1"/>
    </row>
    <row r="10" spans="2:58">
      <c r="B10" s="12" t="s">
        <v>63</v>
      </c>
      <c r="C10" s="16">
        <f ca="1">SUM(OFFSET(S$4,3*ROWS(S$4:S10)-3,,3))</f>
        <v>29892550.5</v>
      </c>
      <c r="D10" s="12"/>
      <c r="F10" s="12" t="s">
        <v>91</v>
      </c>
      <c r="G10" s="16">
        <f ca="1">SUM(C28:C31)</f>
        <v>125140477.91979998</v>
      </c>
      <c r="H10" s="12"/>
      <c r="J10" s="12" t="s">
        <v>63</v>
      </c>
      <c r="K10" s="16">
        <f ca="1">SUM(OFFSET(W$4,3*ROWS(W$4:W10)-3,,3))</f>
        <v>30156789.5</v>
      </c>
      <c r="L10" s="12"/>
      <c r="N10" s="12" t="s">
        <v>91</v>
      </c>
      <c r="O10" s="16">
        <f ca="1">SUM(K28:K31)</f>
        <v>119321525.8098</v>
      </c>
      <c r="P10" s="12"/>
      <c r="R10" s="8">
        <v>39448</v>
      </c>
      <c r="S10" s="1">
        <f t="shared" si="0"/>
        <v>6969674.8099999996</v>
      </c>
      <c r="T10" s="1"/>
      <c r="U10" s="1">
        <f t="shared" si="1"/>
        <v>-349371</v>
      </c>
      <c r="V10" s="1"/>
      <c r="W10" s="1">
        <f t="shared" si="2"/>
        <v>6620303.8099999996</v>
      </c>
      <c r="X10" s="1"/>
      <c r="Z10" s="1">
        <f>Criminal!M10</f>
        <v>3017785.1700000004</v>
      </c>
      <c r="AA10" s="1"/>
      <c r="AB10" s="1">
        <f>Criminal!O10</f>
        <v>-302171</v>
      </c>
      <c r="AC10" s="1"/>
      <c r="AD10" s="1">
        <f>Criminal!Q10</f>
        <v>2715614.1700000004</v>
      </c>
      <c r="AE10" s="1"/>
      <c r="AG10" s="1">
        <f>Family!M10</f>
        <v>1860570.28</v>
      </c>
      <c r="AH10" s="1"/>
      <c r="AI10" s="1">
        <f>Family!O10</f>
        <v>11947</v>
      </c>
      <c r="AJ10" s="1"/>
      <c r="AK10" s="1">
        <f>Family!Q10</f>
        <v>1872517.28</v>
      </c>
      <c r="AL10" s="1"/>
      <c r="AN10" s="1">
        <f>Civil!M10</f>
        <v>424895.55999999994</v>
      </c>
      <c r="AO10" s="1"/>
      <c r="AP10" s="1">
        <f>Civil!O10</f>
        <v>-59147</v>
      </c>
      <c r="AQ10" s="1"/>
      <c r="AR10" s="1">
        <f>Civil!Q10</f>
        <v>365748.55999999994</v>
      </c>
      <c r="AS10" s="1"/>
      <c r="AU10" s="1">
        <f>Waitangi!M10</f>
        <v>920777.83</v>
      </c>
      <c r="AV10" s="1"/>
      <c r="AW10" s="1">
        <f>Waitangi!O10</f>
        <v>0</v>
      </c>
      <c r="AX10" s="1"/>
      <c r="AY10" s="1">
        <f t="shared" si="3"/>
        <v>920777.83</v>
      </c>
      <c r="AZ10" s="1"/>
      <c r="BB10" s="1">
        <f>'Duty Lawyer'!M10</f>
        <v>697132.93</v>
      </c>
      <c r="BC10" s="1"/>
      <c r="BE10" s="1">
        <f>PDLA!M10</f>
        <v>48513.04</v>
      </c>
      <c r="BF10" s="1"/>
    </row>
    <row r="11" spans="2:58">
      <c r="B11" s="12" t="s">
        <v>64</v>
      </c>
      <c r="C11" s="16">
        <f ca="1">SUM(OFFSET(S$4,3*ROWS(S$4:S11)-3,,3))</f>
        <v>37729618</v>
      </c>
      <c r="D11" s="12"/>
      <c r="F11" s="12" t="s">
        <v>92</v>
      </c>
      <c r="G11" s="16">
        <f ca="1">SUM(C32:C35)</f>
        <v>130508685.62989999</v>
      </c>
      <c r="H11" s="16"/>
      <c r="J11" s="12" t="s">
        <v>64</v>
      </c>
      <c r="K11" s="16">
        <f ca="1">SUM(OFFSET(W$4,3*ROWS(W$4:W11)-3,,3))</f>
        <v>42412173</v>
      </c>
      <c r="L11" s="12"/>
      <c r="N11" s="12" t="s">
        <v>92</v>
      </c>
      <c r="O11" s="16">
        <f ca="1">SUM(K32:K35)</f>
        <v>130360054.4699</v>
      </c>
      <c r="P11" s="16"/>
      <c r="R11" s="8">
        <v>39479</v>
      </c>
      <c r="S11" s="1">
        <f t="shared" si="0"/>
        <v>7699571.3499000007</v>
      </c>
      <c r="T11" s="1"/>
      <c r="U11" s="1">
        <f t="shared" si="1"/>
        <v>-204169</v>
      </c>
      <c r="V11" s="1"/>
      <c r="W11" s="1">
        <f t="shared" si="2"/>
        <v>7495402.3499000007</v>
      </c>
      <c r="X11" s="1"/>
      <c r="Z11" s="1">
        <f>Criminal!M11</f>
        <v>3725115.3200000008</v>
      </c>
      <c r="AA11" s="1"/>
      <c r="AB11" s="1">
        <f>Criminal!O11</f>
        <v>174059</v>
      </c>
      <c r="AC11" s="1"/>
      <c r="AD11" s="1">
        <f>Criminal!Q11</f>
        <v>3899174.3200000008</v>
      </c>
      <c r="AE11" s="1"/>
      <c r="AG11" s="1">
        <f>Family!M11</f>
        <v>2041124.94</v>
      </c>
      <c r="AH11" s="1"/>
      <c r="AI11" s="1">
        <f>Family!O11</f>
        <v>-71385</v>
      </c>
      <c r="AJ11" s="1"/>
      <c r="AK11" s="1">
        <f>Family!Q11</f>
        <v>1969739.94</v>
      </c>
      <c r="AL11" s="1"/>
      <c r="AN11" s="1">
        <f>Civil!M11</f>
        <v>463819.27999999997</v>
      </c>
      <c r="AO11" s="1"/>
      <c r="AP11" s="1">
        <f>Civil!O11</f>
        <v>-306843</v>
      </c>
      <c r="AQ11" s="1"/>
      <c r="AR11" s="1">
        <f>Civil!Q11</f>
        <v>156976.27999999997</v>
      </c>
      <c r="AS11" s="1"/>
      <c r="AU11" s="1">
        <f>Waitangi!M11</f>
        <v>721996.46</v>
      </c>
      <c r="AV11" s="1"/>
      <c r="AW11" s="1">
        <f>Waitangi!O11</f>
        <v>0</v>
      </c>
      <c r="AX11" s="1"/>
      <c r="AY11" s="1">
        <f t="shared" si="3"/>
        <v>721996.46</v>
      </c>
      <c r="AZ11" s="1"/>
      <c r="BB11" s="1">
        <f>'Duty Lawyer'!M11</f>
        <v>707878.9399</v>
      </c>
      <c r="BC11" s="1"/>
      <c r="BE11" s="1">
        <f>PDLA!M11</f>
        <v>39636.410000000003</v>
      </c>
      <c r="BF11" s="1"/>
    </row>
    <row r="12" spans="2:58">
      <c r="B12" s="12" t="s">
        <v>65</v>
      </c>
      <c r="C12" s="16">
        <f ca="1">SUM(OFFSET(S$4,3*ROWS(S$4:S12)-3,,3))</f>
        <v>40937061.230000004</v>
      </c>
      <c r="D12" s="12"/>
      <c r="F12" s="12" t="s">
        <v>93</v>
      </c>
      <c r="G12" s="16">
        <f ca="1">SUM(C36:C39)</f>
        <v>134966613.09999999</v>
      </c>
      <c r="H12" s="16"/>
      <c r="J12" s="12" t="s">
        <v>65</v>
      </c>
      <c r="K12" s="16">
        <f ca="1">SUM(OFFSET(W$4,3*ROWS(W$4:W12)-3,,3))</f>
        <v>39617724.230000004</v>
      </c>
      <c r="L12" s="12"/>
      <c r="N12" s="12" t="s">
        <v>93</v>
      </c>
      <c r="O12" s="16">
        <f ca="1">SUM(K36:K39)</f>
        <v>137466759.09999999</v>
      </c>
      <c r="P12" s="16"/>
      <c r="R12" s="8">
        <v>39508</v>
      </c>
      <c r="S12" s="1">
        <f t="shared" si="0"/>
        <v>8581981.9300000016</v>
      </c>
      <c r="T12" s="1"/>
      <c r="U12" s="1">
        <f t="shared" si="1"/>
        <v>320878</v>
      </c>
      <c r="V12" s="1"/>
      <c r="W12" s="1">
        <f t="shared" si="2"/>
        <v>8902859.9300000016</v>
      </c>
      <c r="X12" s="1"/>
      <c r="Z12" s="1">
        <f>Criminal!M12</f>
        <v>4238196.7</v>
      </c>
      <c r="AA12" s="1"/>
      <c r="AB12" s="1">
        <f>Criminal!O12</f>
        <v>213151</v>
      </c>
      <c r="AC12" s="1"/>
      <c r="AD12" s="1">
        <f>Criminal!Q12</f>
        <v>4451347.7</v>
      </c>
      <c r="AE12" s="1"/>
      <c r="AG12" s="1">
        <f>Family!M12</f>
        <v>2489611.21</v>
      </c>
      <c r="AH12" s="1"/>
      <c r="AI12" s="1">
        <f>Family!O12</f>
        <v>81869</v>
      </c>
      <c r="AJ12" s="1"/>
      <c r="AK12" s="1">
        <f>Family!Q12</f>
        <v>2571480.21</v>
      </c>
      <c r="AL12" s="1"/>
      <c r="AN12" s="1">
        <f>Civil!M12</f>
        <v>418465.73000000004</v>
      </c>
      <c r="AO12" s="1"/>
      <c r="AP12" s="1">
        <f>Civil!O12</f>
        <v>25858</v>
      </c>
      <c r="AQ12" s="1"/>
      <c r="AR12" s="1">
        <f>Civil!Q12</f>
        <v>444323.73000000004</v>
      </c>
      <c r="AS12" s="1"/>
      <c r="AU12" s="1">
        <f>Waitangi!M12</f>
        <v>719515.47</v>
      </c>
      <c r="AV12" s="1"/>
      <c r="AW12" s="1">
        <f>Waitangi!O12</f>
        <v>0</v>
      </c>
      <c r="AX12" s="1"/>
      <c r="AY12" s="1">
        <f t="shared" si="3"/>
        <v>719515.47</v>
      </c>
      <c r="AZ12" s="1"/>
      <c r="BB12" s="1">
        <f>'Duty Lawyer'!M12</f>
        <v>675568.18</v>
      </c>
      <c r="BC12" s="1"/>
      <c r="BE12" s="1">
        <f>PDLA!M12</f>
        <v>40624.639999999999</v>
      </c>
      <c r="BF12" s="1"/>
    </row>
    <row r="13" spans="2:58">
      <c r="B13" s="12" t="s">
        <v>66</v>
      </c>
      <c r="C13" s="16">
        <f ca="1">SUM(OFFSET(S$4,3*ROWS(S$4:S13)-3,,3))</f>
        <v>41691819.75</v>
      </c>
      <c r="D13" s="12"/>
      <c r="F13" s="12" t="s">
        <v>94</v>
      </c>
      <c r="G13" s="12"/>
      <c r="H13" s="16">
        <f ca="1">SUM(D40:D43)</f>
        <v>144635557.69358563</v>
      </c>
      <c r="J13" s="12" t="s">
        <v>66</v>
      </c>
      <c r="K13" s="16">
        <f ca="1">SUM(OFFSET(W$4,3*ROWS(W$4:W13)-3,,3))</f>
        <v>42679838.75</v>
      </c>
      <c r="L13" s="12"/>
      <c r="N13" s="12" t="s">
        <v>94</v>
      </c>
      <c r="O13" s="12"/>
      <c r="P13" s="16">
        <f ca="1">SUM(L40:L43)</f>
        <v>148025884.51176339</v>
      </c>
      <c r="R13" s="8">
        <v>39539</v>
      </c>
      <c r="S13" s="1">
        <f t="shared" si="0"/>
        <v>10382013.869999999</v>
      </c>
      <c r="T13" s="1"/>
      <c r="U13" s="1">
        <f t="shared" si="1"/>
        <v>-3893066</v>
      </c>
      <c r="V13" s="1"/>
      <c r="W13" s="1">
        <f t="shared" si="2"/>
        <v>6488947.8699999992</v>
      </c>
      <c r="X13" s="1"/>
      <c r="Z13" s="1">
        <f>Criminal!M13</f>
        <v>5170041.6899999995</v>
      </c>
      <c r="AA13" s="1"/>
      <c r="AB13" s="1">
        <f>Criminal!O13</f>
        <v>-762356</v>
      </c>
      <c r="AC13" s="1"/>
      <c r="AD13" s="1">
        <f>Criminal!Q13</f>
        <v>4407685.6899999995</v>
      </c>
      <c r="AE13" s="1"/>
      <c r="AG13" s="1">
        <f>Family!M13</f>
        <v>3080590.9099999997</v>
      </c>
      <c r="AH13" s="1"/>
      <c r="AI13" s="1">
        <f>Family!O13</f>
        <v>-173902</v>
      </c>
      <c r="AJ13" s="1"/>
      <c r="AK13" s="1">
        <f>Family!Q13</f>
        <v>2906688.9099999997</v>
      </c>
      <c r="AL13" s="1"/>
      <c r="AN13" s="1">
        <f>Civil!M13</f>
        <v>494288.19</v>
      </c>
      <c r="AO13" s="1"/>
      <c r="AP13" s="1">
        <f>Civil!O13</f>
        <v>9533</v>
      </c>
      <c r="AQ13" s="1"/>
      <c r="AR13" s="1">
        <f>Civil!Q13</f>
        <v>503821.19</v>
      </c>
      <c r="AS13" s="1"/>
      <c r="AU13" s="1">
        <f>Waitangi!M13</f>
        <v>851077.02</v>
      </c>
      <c r="AV13" s="1"/>
      <c r="AW13" s="1">
        <f>Waitangi!O13</f>
        <v>-2966341</v>
      </c>
      <c r="AX13" s="1"/>
      <c r="AY13" s="1">
        <f t="shared" si="3"/>
        <v>-2115263.98</v>
      </c>
      <c r="AZ13" s="1"/>
      <c r="BB13" s="1">
        <f>'Duty Lawyer'!M13</f>
        <v>739973.06</v>
      </c>
      <c r="BC13" s="1"/>
      <c r="BE13" s="1">
        <f>PDLA!M13</f>
        <v>46043</v>
      </c>
      <c r="BF13" s="1"/>
    </row>
    <row r="14" spans="2:58">
      <c r="B14" s="12" t="s">
        <v>69</v>
      </c>
      <c r="C14" s="16">
        <f ca="1">SUM(OFFSET(S$4,3*ROWS(S$4:S14)-3,,3))</f>
        <v>36580903.929899998</v>
      </c>
      <c r="D14" s="12"/>
      <c r="F14" s="12" t="s">
        <v>95</v>
      </c>
      <c r="G14" s="12"/>
      <c r="H14" s="16">
        <f ca="1">SUM(D44:D47)</f>
        <v>151835732.21737361</v>
      </c>
      <c r="J14" s="12" t="s">
        <v>69</v>
      </c>
      <c r="K14" s="16">
        <f ca="1">SUM(OFFSET(W$4,3*ROWS(W$4:W14)-3,,3))</f>
        <v>35981039.929899998</v>
      </c>
      <c r="L14" s="12"/>
      <c r="N14" s="12" t="s">
        <v>95</v>
      </c>
      <c r="O14" s="12"/>
      <c r="P14" s="16">
        <f ca="1">SUM(L44:L47)</f>
        <v>153723153.29738289</v>
      </c>
      <c r="R14" s="8">
        <v>39569</v>
      </c>
      <c r="S14" s="1">
        <f t="shared" si="0"/>
        <v>11059000.940000001</v>
      </c>
      <c r="T14" s="1"/>
      <c r="U14" s="1">
        <f t="shared" si="1"/>
        <v>194527</v>
      </c>
      <c r="V14" s="1"/>
      <c r="W14" s="1">
        <f t="shared" si="2"/>
        <v>11253527.940000001</v>
      </c>
      <c r="X14" s="1"/>
      <c r="Z14" s="1">
        <f>Criminal!M14</f>
        <v>4827916.99</v>
      </c>
      <c r="AA14" s="1"/>
      <c r="AB14" s="1">
        <f>Criminal!O14</f>
        <v>139577</v>
      </c>
      <c r="AC14" s="1"/>
      <c r="AD14" s="1">
        <f>Criminal!Q14</f>
        <v>4967493.99</v>
      </c>
      <c r="AE14" s="1"/>
      <c r="AG14" s="1">
        <f>Family!M14</f>
        <v>2933842.9</v>
      </c>
      <c r="AH14" s="1"/>
      <c r="AI14" s="1">
        <f>Family!O14</f>
        <v>4804</v>
      </c>
      <c r="AJ14" s="1"/>
      <c r="AK14" s="1">
        <f>Family!Q14</f>
        <v>2938646.9</v>
      </c>
      <c r="AL14" s="1"/>
      <c r="AN14" s="1">
        <f>Civil!M14</f>
        <v>783604.38</v>
      </c>
      <c r="AO14" s="1"/>
      <c r="AP14" s="1">
        <f>Civil!O14</f>
        <v>50146</v>
      </c>
      <c r="AQ14" s="1"/>
      <c r="AR14" s="1">
        <f>Civil!Q14</f>
        <v>833750.38</v>
      </c>
      <c r="AS14" s="1"/>
      <c r="AU14" s="1">
        <f>Waitangi!M14</f>
        <v>1713661.23</v>
      </c>
      <c r="AV14" s="1"/>
      <c r="AW14" s="1">
        <f>Waitangi!O14</f>
        <v>0</v>
      </c>
      <c r="AX14" s="1"/>
      <c r="AY14" s="1">
        <f t="shared" si="3"/>
        <v>1713661.23</v>
      </c>
      <c r="AZ14" s="1"/>
      <c r="BB14" s="1">
        <f>'Duty Lawyer'!M14</f>
        <v>758910.34</v>
      </c>
      <c r="BC14" s="1"/>
      <c r="BE14" s="1">
        <f>PDLA!M14</f>
        <v>41065.1</v>
      </c>
      <c r="BF14" s="1"/>
    </row>
    <row r="15" spans="2:58">
      <c r="B15" s="12" t="s">
        <v>67</v>
      </c>
      <c r="C15" s="16">
        <f ca="1">SUM(OFFSET(S$4,3*ROWS(S$4:S15)-3,,3))</f>
        <v>42330523.449900001</v>
      </c>
      <c r="D15" s="12"/>
      <c r="F15" s="12" t="s">
        <v>96</v>
      </c>
      <c r="G15" s="12"/>
      <c r="H15" s="16">
        <f ca="1">SUM(D48:D51)</f>
        <v>156789654.94914505</v>
      </c>
      <c r="J15" s="12" t="s">
        <v>67</v>
      </c>
      <c r="K15" s="16">
        <f ca="1">SUM(OFFSET(W$4,3*ROWS(W$4:W15)-3,,3))</f>
        <v>49350367.449900001</v>
      </c>
      <c r="L15" s="12"/>
      <c r="N15" s="12" t="s">
        <v>96</v>
      </c>
      <c r="O15" s="12"/>
      <c r="P15" s="16">
        <f ca="1">SUM(L48:L51)</f>
        <v>158264342.85944605</v>
      </c>
      <c r="R15" s="8">
        <v>39600</v>
      </c>
      <c r="S15" s="1">
        <f t="shared" si="0"/>
        <v>10727467.399900001</v>
      </c>
      <c r="T15" s="1"/>
      <c r="U15" s="1">
        <f t="shared" si="1"/>
        <v>2049552.59</v>
      </c>
      <c r="V15" s="1"/>
      <c r="W15" s="1">
        <f t="shared" si="2"/>
        <v>12777019.9899</v>
      </c>
      <c r="X15" s="1"/>
      <c r="Z15" s="1">
        <f>Criminal!M15</f>
        <v>5400032.379999999</v>
      </c>
      <c r="AA15" s="1"/>
      <c r="AB15" s="1">
        <f>Criminal!O15</f>
        <v>77914</v>
      </c>
      <c r="AC15" s="1"/>
      <c r="AD15" s="1">
        <f>Criminal!Q15</f>
        <v>5477946.379999999</v>
      </c>
      <c r="AE15" s="1"/>
      <c r="AG15" s="1">
        <f>Family!M15</f>
        <v>2762328.0700000008</v>
      </c>
      <c r="AH15" s="1"/>
      <c r="AI15" s="1">
        <f>Family!O15</f>
        <v>145941</v>
      </c>
      <c r="AJ15" s="1"/>
      <c r="AK15" s="1">
        <f>Family!Q15</f>
        <v>2908269.0700000008</v>
      </c>
      <c r="AL15" s="1"/>
      <c r="AN15" s="1">
        <f>Civil!M15</f>
        <v>523210.45999999996</v>
      </c>
      <c r="AO15" s="1"/>
      <c r="AP15" s="1">
        <f>Civil!O15</f>
        <v>-2594</v>
      </c>
      <c r="AQ15" s="1"/>
      <c r="AR15" s="1">
        <f>Civil!Q15</f>
        <v>520616.45999999996</v>
      </c>
      <c r="AS15" s="1"/>
      <c r="AU15" s="1">
        <f>Waitangi!M15</f>
        <v>1270305.27</v>
      </c>
      <c r="AV15" s="1"/>
      <c r="AW15" s="1">
        <f>Waitangi!O15</f>
        <v>1828291.59</v>
      </c>
      <c r="AX15" s="1"/>
      <c r="AY15" s="1">
        <f t="shared" si="3"/>
        <v>3098596.8600000003</v>
      </c>
      <c r="AZ15" s="1"/>
      <c r="BB15" s="1">
        <f>'Duty Lawyer'!M15</f>
        <v>730428.38</v>
      </c>
      <c r="BC15" s="1"/>
      <c r="BE15" s="1">
        <f>PDLA!M15</f>
        <v>41162.839899999999</v>
      </c>
      <c r="BF15" s="1"/>
    </row>
    <row r="16" spans="2:58">
      <c r="B16" s="12" t="s">
        <v>68</v>
      </c>
      <c r="C16" s="16">
        <f ca="1">SUM(OFFSET(S$4,3*ROWS(S$4:S16)-3,,3))</f>
        <v>41981059.619899996</v>
      </c>
      <c r="D16" s="12"/>
      <c r="F16" s="12" t="s">
        <v>108</v>
      </c>
      <c r="G16" s="12"/>
      <c r="H16" s="16">
        <f ca="1">SUM(D52:D55)</f>
        <v>159072902.33428603</v>
      </c>
      <c r="J16" s="12" t="s">
        <v>68</v>
      </c>
      <c r="K16" s="16">
        <f ca="1">SUM(OFFSET(W$4,3*ROWS(W$4:W16)-3,,3))</f>
        <v>42026877.619899996</v>
      </c>
      <c r="L16" s="12"/>
      <c r="N16" s="12" t="s">
        <v>108</v>
      </c>
      <c r="O16" s="12"/>
      <c r="P16" s="16">
        <f ca="1">SUM(L52:L55)</f>
        <v>160394602.71162152</v>
      </c>
      <c r="R16" s="8">
        <v>39630</v>
      </c>
      <c r="S16" s="1">
        <f t="shared" si="0"/>
        <v>11386467.359999999</v>
      </c>
      <c r="T16" s="1"/>
      <c r="U16" s="1">
        <f t="shared" si="1"/>
        <v>-3244788.59</v>
      </c>
      <c r="V16" s="1"/>
      <c r="W16" s="1">
        <f t="shared" si="2"/>
        <v>8141678.7699999996</v>
      </c>
      <c r="X16" s="1"/>
      <c r="Z16" s="1">
        <f>Criminal!M16</f>
        <v>5867066.29</v>
      </c>
      <c r="AA16" s="1"/>
      <c r="AB16" s="1">
        <f>Criminal!O16</f>
        <v>-1480850</v>
      </c>
      <c r="AC16" s="1"/>
      <c r="AD16" s="1">
        <f>Criminal!Q16</f>
        <v>4386216.29</v>
      </c>
      <c r="AE16" s="1"/>
      <c r="AG16" s="1">
        <f>Family!M16</f>
        <v>3024201.64</v>
      </c>
      <c r="AH16" s="1"/>
      <c r="AI16" s="1">
        <f>Family!O16</f>
        <v>-180346</v>
      </c>
      <c r="AJ16" s="1"/>
      <c r="AK16" s="1">
        <f>Family!Q16</f>
        <v>2843855.64</v>
      </c>
      <c r="AL16" s="1"/>
      <c r="AN16" s="1">
        <f>Civil!M16</f>
        <v>638300.01000000013</v>
      </c>
      <c r="AO16" s="1"/>
      <c r="AP16" s="1">
        <f>Civil!O16</f>
        <v>244699</v>
      </c>
      <c r="AQ16" s="1"/>
      <c r="AR16" s="1">
        <f>Civil!Q16</f>
        <v>882999.01000000013</v>
      </c>
      <c r="AS16" s="1"/>
      <c r="AU16" s="1">
        <f>Waitangi!M16</f>
        <v>993151.02</v>
      </c>
      <c r="AV16" s="1"/>
      <c r="AW16" s="1">
        <f>Waitangi!O16</f>
        <v>-1828291.59</v>
      </c>
      <c r="AX16" s="1"/>
      <c r="AY16" s="1">
        <f t="shared" si="3"/>
        <v>-835140.57000000007</v>
      </c>
      <c r="AZ16" s="1"/>
      <c r="BB16" s="1">
        <f>'Duty Lawyer'!M16</f>
        <v>832674.56</v>
      </c>
      <c r="BC16" s="1"/>
      <c r="BE16" s="1">
        <f>PDLA!M16</f>
        <v>31073.84</v>
      </c>
      <c r="BF16" s="1"/>
    </row>
    <row r="17" spans="2:58">
      <c r="B17" s="12" t="s">
        <v>70</v>
      </c>
      <c r="C17" s="16">
        <f ca="1">SUM(OFFSET(S$4,3*ROWS(S$4:S17)-3,,3))</f>
        <v>37533020.889999993</v>
      </c>
      <c r="D17" s="12"/>
      <c r="F17" s="12" t="s">
        <v>118</v>
      </c>
      <c r="G17" s="12"/>
      <c r="H17" s="16">
        <f ca="1">SUM(D56:D59)</f>
        <v>162371943.31439587</v>
      </c>
      <c r="J17" s="12" t="s">
        <v>70</v>
      </c>
      <c r="K17" s="16">
        <f ca="1">SUM(OFFSET(W$4,3*ROWS(W$4:W17)-3,,3))</f>
        <v>41828976.889999993</v>
      </c>
      <c r="L17" s="12"/>
      <c r="N17" s="12" t="s">
        <v>118</v>
      </c>
      <c r="O17" s="12"/>
      <c r="P17" s="16">
        <f ca="1">SUM(L56:L59)</f>
        <v>163745657.0211229</v>
      </c>
      <c r="R17" s="8">
        <v>39661</v>
      </c>
      <c r="S17" s="1">
        <f t="shared" si="0"/>
        <v>9596967.1400000006</v>
      </c>
      <c r="T17" s="1"/>
      <c r="U17" s="1">
        <f t="shared" si="1"/>
        <v>1651418</v>
      </c>
      <c r="V17" s="1"/>
      <c r="W17" s="1">
        <f t="shared" si="2"/>
        <v>11248385.140000001</v>
      </c>
      <c r="X17" s="1"/>
      <c r="Z17" s="1">
        <f>Criminal!M17</f>
        <v>4799728.17</v>
      </c>
      <c r="AA17" s="1"/>
      <c r="AB17" s="1">
        <f>Criminal!O17</f>
        <v>1722922</v>
      </c>
      <c r="AC17" s="1"/>
      <c r="AD17" s="1">
        <f>Criminal!Q17</f>
        <v>6522650.1699999999</v>
      </c>
      <c r="AE17" s="1"/>
      <c r="AG17" s="1">
        <f>Family!M17</f>
        <v>2684257.36</v>
      </c>
      <c r="AH17" s="1"/>
      <c r="AI17" s="1">
        <f>Family!O17</f>
        <v>161685</v>
      </c>
      <c r="AJ17" s="1"/>
      <c r="AK17" s="1">
        <f>Family!Q17</f>
        <v>2845942.36</v>
      </c>
      <c r="AL17" s="1"/>
      <c r="AN17" s="1">
        <f>Civil!M17</f>
        <v>444321.33</v>
      </c>
      <c r="AO17" s="1"/>
      <c r="AP17" s="1">
        <f>Civil!O17</f>
        <v>-233189</v>
      </c>
      <c r="AQ17" s="1"/>
      <c r="AR17" s="1">
        <f>Civil!Q17</f>
        <v>211132.33000000002</v>
      </c>
      <c r="AS17" s="1"/>
      <c r="AU17" s="1">
        <f>Waitangi!M17</f>
        <v>833576.01</v>
      </c>
      <c r="AV17" s="1"/>
      <c r="AW17" s="1">
        <f>Waitangi!O17</f>
        <v>0</v>
      </c>
      <c r="AX17" s="1"/>
      <c r="AY17" s="1">
        <f t="shared" si="3"/>
        <v>833576.01</v>
      </c>
      <c r="AZ17" s="1"/>
      <c r="BB17" s="1">
        <f>'Duty Lawyer'!M17</f>
        <v>793755.79</v>
      </c>
      <c r="BC17" s="1"/>
      <c r="BE17" s="1">
        <f>PDLA!M17</f>
        <v>41328.480000000003</v>
      </c>
      <c r="BF17" s="1"/>
    </row>
    <row r="18" spans="2:58">
      <c r="B18" s="12" t="s">
        <v>71</v>
      </c>
      <c r="C18" s="16">
        <f ca="1">SUM(OFFSET(S$4,3*ROWS(S$4:S18)-3,,3))</f>
        <v>35142398.549999997</v>
      </c>
      <c r="D18" s="12"/>
      <c r="J18" s="12" t="s">
        <v>71</v>
      </c>
      <c r="K18" s="16">
        <f ca="1">SUM(OFFSET(W$4,3*ROWS(W$4:W18)-3,,3))</f>
        <v>39863900.549999997</v>
      </c>
      <c r="L18" s="12"/>
      <c r="R18" s="8">
        <v>39692</v>
      </c>
      <c r="S18" s="1">
        <f t="shared" si="0"/>
        <v>11342016.340000002</v>
      </c>
      <c r="T18" s="1"/>
      <c r="U18" s="1">
        <f t="shared" si="1"/>
        <v>377320</v>
      </c>
      <c r="V18" s="1"/>
      <c r="W18" s="1">
        <f t="shared" si="2"/>
        <v>11719336.340000002</v>
      </c>
      <c r="X18" s="1"/>
      <c r="Z18" s="1">
        <f>Criminal!M18</f>
        <v>5728090.3700000001</v>
      </c>
      <c r="AA18" s="1"/>
      <c r="AB18" s="1">
        <f>Criminal!O18</f>
        <v>238113</v>
      </c>
      <c r="AC18" s="1"/>
      <c r="AD18" s="1">
        <f>Criminal!Q18</f>
        <v>5966203.3700000001</v>
      </c>
      <c r="AE18" s="1"/>
      <c r="AG18" s="1">
        <f>Family!M18</f>
        <v>3198189.16</v>
      </c>
      <c r="AH18" s="1"/>
      <c r="AI18" s="1">
        <f>Family!O18</f>
        <v>97643</v>
      </c>
      <c r="AJ18" s="1"/>
      <c r="AK18" s="1">
        <f>Family!Q18</f>
        <v>3295832.16</v>
      </c>
      <c r="AL18" s="1"/>
      <c r="AN18" s="1">
        <f>Civil!M18</f>
        <v>502071.98</v>
      </c>
      <c r="AO18" s="1"/>
      <c r="AP18" s="1">
        <f>Civil!O18</f>
        <v>41564</v>
      </c>
      <c r="AQ18" s="1"/>
      <c r="AR18" s="1">
        <f>Civil!Q18</f>
        <v>543635.98</v>
      </c>
      <c r="AS18" s="1"/>
      <c r="AU18" s="1">
        <f>Waitangi!M18</f>
        <v>1019943.89</v>
      </c>
      <c r="AV18" s="1"/>
      <c r="AW18" s="1">
        <f>Waitangi!O18</f>
        <v>0</v>
      </c>
      <c r="AX18" s="1"/>
      <c r="AY18" s="1">
        <f t="shared" si="3"/>
        <v>1019943.89</v>
      </c>
      <c r="AZ18" s="1"/>
      <c r="BB18" s="1">
        <f>'Duty Lawyer'!M18</f>
        <v>848298.52</v>
      </c>
      <c r="BC18" s="1"/>
      <c r="BE18" s="1">
        <f>PDLA!M18</f>
        <v>45422.42</v>
      </c>
      <c r="BF18" s="1"/>
    </row>
    <row r="19" spans="2:58">
      <c r="B19" s="12" t="s">
        <v>72</v>
      </c>
      <c r="C19" s="16">
        <f ca="1">SUM(OFFSET(S$4,3*ROWS(S$4:S19)-3,,3))</f>
        <v>39771386.0999</v>
      </c>
      <c r="D19" s="12"/>
      <c r="J19" s="12" t="s">
        <v>72</v>
      </c>
      <c r="K19" s="16">
        <f ca="1">SUM(OFFSET(W$4,3*ROWS(W$4:W19)-3,,3))</f>
        <v>36629816.0999</v>
      </c>
      <c r="L19" s="12"/>
      <c r="R19" s="8">
        <v>39722</v>
      </c>
      <c r="S19" s="1">
        <f t="shared" si="0"/>
        <v>11163631.220000001</v>
      </c>
      <c r="T19" s="1"/>
      <c r="U19" s="1">
        <f t="shared" si="1"/>
        <v>0</v>
      </c>
      <c r="V19" s="1"/>
      <c r="W19" s="1">
        <f t="shared" si="2"/>
        <v>11163631.220000001</v>
      </c>
      <c r="X19" s="1"/>
      <c r="Z19" s="1">
        <f>Criminal!M19</f>
        <v>5779327.2800000003</v>
      </c>
      <c r="AA19" s="1"/>
      <c r="AB19" s="1">
        <f>Criminal!O19</f>
        <v>0</v>
      </c>
      <c r="AC19" s="1"/>
      <c r="AD19" s="1">
        <f>Criminal!Q19</f>
        <v>5779327.2800000003</v>
      </c>
      <c r="AE19" s="1"/>
      <c r="AG19" s="1">
        <f>Family!M19</f>
        <v>2970044.4499999997</v>
      </c>
      <c r="AH19" s="1"/>
      <c r="AI19" s="1">
        <f>Family!O19</f>
        <v>0</v>
      </c>
      <c r="AJ19" s="1"/>
      <c r="AK19" s="1">
        <f>Family!Q19</f>
        <v>2970044.4499999997</v>
      </c>
      <c r="AL19" s="1"/>
      <c r="AN19" s="1">
        <f>Civil!M19</f>
        <v>458467.1</v>
      </c>
      <c r="AO19" s="1"/>
      <c r="AP19" s="1">
        <f>Civil!O19</f>
        <v>0</v>
      </c>
      <c r="AQ19" s="1"/>
      <c r="AR19" s="1">
        <f>Civil!Q19</f>
        <v>458467.1</v>
      </c>
      <c r="AS19" s="1"/>
      <c r="AU19" s="1">
        <f>Waitangi!M19</f>
        <v>1026326.56</v>
      </c>
      <c r="AV19" s="1"/>
      <c r="AW19" s="1">
        <f>Waitangi!O19</f>
        <v>0</v>
      </c>
      <c r="AX19" s="1"/>
      <c r="AY19" s="1">
        <f t="shared" si="3"/>
        <v>1026326.56</v>
      </c>
      <c r="AZ19" s="1"/>
      <c r="BB19" s="1">
        <f>'Duty Lawyer'!M19</f>
        <v>876755.95</v>
      </c>
      <c r="BC19" s="1"/>
      <c r="BE19" s="1">
        <f>PDLA!M19</f>
        <v>52709.88</v>
      </c>
      <c r="BF19" s="1"/>
    </row>
    <row r="20" spans="2:58">
      <c r="B20" s="12" t="s">
        <v>73</v>
      </c>
      <c r="C20" s="16">
        <f ca="1">SUM(OFFSET(S$4,3*ROWS(S$4:S20)-3,,3))</f>
        <v>42697285.029699996</v>
      </c>
      <c r="D20" s="12"/>
      <c r="J20" s="12" t="s">
        <v>73</v>
      </c>
      <c r="K20" s="16">
        <f ca="1">SUM(OFFSET(W$4,3*ROWS(W$4:W20)-3,,3))</f>
        <v>38196820.029899999</v>
      </c>
      <c r="L20" s="12"/>
      <c r="N20" s="38" t="s">
        <v>23</v>
      </c>
      <c r="O20" s="38"/>
      <c r="P20" s="38"/>
      <c r="R20" s="8">
        <v>39753</v>
      </c>
      <c r="S20" s="1">
        <f t="shared" si="0"/>
        <v>12261752.9199</v>
      </c>
      <c r="T20" s="1"/>
      <c r="U20" s="1">
        <f t="shared" si="1"/>
        <v>1422399</v>
      </c>
      <c r="V20" s="1"/>
      <c r="W20" s="1">
        <f t="shared" si="2"/>
        <v>13684151.9199</v>
      </c>
      <c r="X20" s="1"/>
      <c r="Z20" s="1">
        <f>Criminal!M20</f>
        <v>6362548.79</v>
      </c>
      <c r="AA20" s="1"/>
      <c r="AB20" s="1">
        <f>Criminal!O20</f>
        <v>1249754</v>
      </c>
      <c r="AC20" s="1"/>
      <c r="AD20" s="1">
        <f>Criminal!Q20</f>
        <v>7612302.79</v>
      </c>
      <c r="AE20" s="1"/>
      <c r="AG20" s="1">
        <f>Family!M20</f>
        <v>3234103.9699999997</v>
      </c>
      <c r="AH20" s="1"/>
      <c r="AI20" s="1">
        <f>Family!O20</f>
        <v>241587</v>
      </c>
      <c r="AJ20" s="1"/>
      <c r="AK20" s="1">
        <f>Family!Q20</f>
        <v>3475690.9699999997</v>
      </c>
      <c r="AL20" s="1"/>
      <c r="AN20" s="1">
        <f>Civil!M20</f>
        <v>610834.13000000012</v>
      </c>
      <c r="AO20" s="1"/>
      <c r="AP20" s="1">
        <f>Civil!O20</f>
        <v>-68942</v>
      </c>
      <c r="AQ20" s="1"/>
      <c r="AR20" s="1">
        <f>Civil!Q20</f>
        <v>541892.13000000012</v>
      </c>
      <c r="AS20" s="1"/>
      <c r="AU20" s="1">
        <f>Waitangi!M20</f>
        <v>1146084.48</v>
      </c>
      <c r="AV20" s="1"/>
      <c r="AW20" s="1">
        <f>Waitangi!O20</f>
        <v>0</v>
      </c>
      <c r="AX20" s="1"/>
      <c r="AY20" s="1">
        <f t="shared" si="3"/>
        <v>1146084.48</v>
      </c>
      <c r="AZ20" s="1"/>
      <c r="BB20" s="1">
        <f>'Duty Lawyer'!M20</f>
        <v>862915.03</v>
      </c>
      <c r="BC20" s="1"/>
      <c r="BE20" s="1">
        <f>PDLA!M20</f>
        <v>45266.519899999999</v>
      </c>
      <c r="BF20" s="1"/>
    </row>
    <row r="21" spans="2:58" ht="15">
      <c r="B21" s="12" t="s">
        <v>74</v>
      </c>
      <c r="C21" s="16">
        <f ca="1">SUM(OFFSET(S$4,3*ROWS(S$4:S21)-3,,3))</f>
        <v>40619593.219800003</v>
      </c>
      <c r="D21" s="12"/>
      <c r="J21" s="12" t="s">
        <v>74</v>
      </c>
      <c r="K21" s="16">
        <f ca="1">SUM(OFFSET(W$4,3*ROWS(W$4:W21)-3,,3))</f>
        <v>35740853.389799997</v>
      </c>
      <c r="L21" s="12"/>
      <c r="N21" s="2"/>
      <c r="O21" s="36" t="s">
        <v>97</v>
      </c>
      <c r="P21" s="37"/>
      <c r="R21" s="8">
        <v>39783</v>
      </c>
      <c r="S21" s="1">
        <f t="shared" si="0"/>
        <v>13522726.710000001</v>
      </c>
      <c r="T21" s="1"/>
      <c r="U21" s="1">
        <f t="shared" si="1"/>
        <v>997941</v>
      </c>
      <c r="V21" s="1"/>
      <c r="W21" s="1">
        <f t="shared" si="2"/>
        <v>14520667.710000001</v>
      </c>
      <c r="X21" s="1"/>
      <c r="Z21" s="1">
        <f>Criminal!M21</f>
        <v>7367215.3599999994</v>
      </c>
      <c r="AA21" s="1"/>
      <c r="AB21" s="1">
        <f>Criminal!O21</f>
        <v>770132</v>
      </c>
      <c r="AC21" s="1"/>
      <c r="AD21" s="1">
        <f>Criminal!Q21</f>
        <v>8137347.3599999994</v>
      </c>
      <c r="AE21" s="1"/>
      <c r="AG21" s="1">
        <f>Family!M21</f>
        <v>3526806.4899999998</v>
      </c>
      <c r="AH21" s="1"/>
      <c r="AI21" s="1">
        <f>Family!O21</f>
        <v>234431</v>
      </c>
      <c r="AJ21" s="1"/>
      <c r="AK21" s="1">
        <f>Family!Q21</f>
        <v>3761237.4899999998</v>
      </c>
      <c r="AL21" s="1"/>
      <c r="AN21" s="1">
        <f>Civil!M21</f>
        <v>648909.11</v>
      </c>
      <c r="AO21" s="1"/>
      <c r="AP21" s="1">
        <f>Civil!O21</f>
        <v>-6622</v>
      </c>
      <c r="AQ21" s="1"/>
      <c r="AR21" s="1">
        <f>Civil!Q21</f>
        <v>642287.11</v>
      </c>
      <c r="AS21" s="1"/>
      <c r="AU21" s="1">
        <f>Waitangi!M21</f>
        <v>1168772.3</v>
      </c>
      <c r="AV21" s="1"/>
      <c r="AW21" s="1">
        <f>Waitangi!O21</f>
        <v>0</v>
      </c>
      <c r="AX21" s="1"/>
      <c r="AY21" s="1">
        <f t="shared" si="3"/>
        <v>1168772.3</v>
      </c>
      <c r="AZ21" s="1"/>
      <c r="BB21" s="1">
        <f>'Duty Lawyer'!M21</f>
        <v>774370.15</v>
      </c>
      <c r="BC21" s="1"/>
      <c r="BE21" s="1">
        <f>PDLA!M21</f>
        <v>36653.300000000003</v>
      </c>
      <c r="BF21" s="1"/>
    </row>
    <row r="22" spans="2:58" ht="15">
      <c r="B22" s="12" t="s">
        <v>75</v>
      </c>
      <c r="C22" s="16">
        <f ca="1">SUM(OFFSET(S$4,3*ROWS(S$4:S22)-3,,3))</f>
        <v>31395057.229999997</v>
      </c>
      <c r="D22" s="12"/>
      <c r="J22" s="12" t="s">
        <v>75</v>
      </c>
      <c r="K22" s="16">
        <f ca="1">SUM(OFFSET(W$4,3*ROWS(W$4:W22)-3,,3))</f>
        <v>30188192.229999997</v>
      </c>
      <c r="L22" s="12"/>
      <c r="N22" s="23" t="s">
        <v>20</v>
      </c>
      <c r="O22" s="21" t="s">
        <v>13</v>
      </c>
      <c r="P22" s="21" t="s">
        <v>17</v>
      </c>
      <c r="R22" s="8">
        <v>39814</v>
      </c>
      <c r="S22" s="1">
        <f t="shared" si="0"/>
        <v>7927264.3499999996</v>
      </c>
      <c r="T22" s="1"/>
      <c r="U22" s="1">
        <f t="shared" si="1"/>
        <v>19816526</v>
      </c>
      <c r="V22" s="1"/>
      <c r="W22" s="1">
        <f t="shared" si="2"/>
        <v>27743790.350000001</v>
      </c>
      <c r="X22" s="1"/>
      <c r="Z22" s="1">
        <f>Criminal!M22</f>
        <v>3335034.1500000004</v>
      </c>
      <c r="AA22" s="1"/>
      <c r="AB22" s="1">
        <f>Criminal!O22</f>
        <v>16402285</v>
      </c>
      <c r="AC22" s="1"/>
      <c r="AD22" s="1">
        <f>Criminal!Q22</f>
        <v>19737319.149999999</v>
      </c>
      <c r="AE22" s="1"/>
      <c r="AG22" s="1">
        <f>Family!M22</f>
        <v>2206570.5100000002</v>
      </c>
      <c r="AH22" s="1"/>
      <c r="AI22" s="1">
        <f>Family!O22</f>
        <v>2838793</v>
      </c>
      <c r="AJ22" s="1"/>
      <c r="AK22" s="1">
        <f>Family!Q22</f>
        <v>5045363.51</v>
      </c>
      <c r="AL22" s="1"/>
      <c r="AN22" s="1">
        <f>Civil!M22</f>
        <v>326128.63</v>
      </c>
      <c r="AO22" s="1"/>
      <c r="AP22" s="1">
        <f>Civil!O22</f>
        <v>575448</v>
      </c>
      <c r="AQ22" s="1"/>
      <c r="AR22" s="1">
        <f>Civil!Q22</f>
        <v>901576.63</v>
      </c>
      <c r="AS22" s="1"/>
      <c r="AU22" s="1">
        <f>Waitangi!M22</f>
        <v>1111901.3700000001</v>
      </c>
      <c r="AV22" s="1"/>
      <c r="AW22" s="1">
        <f>Waitangi!O22</f>
        <v>0</v>
      </c>
      <c r="AX22" s="1"/>
      <c r="AY22" s="1">
        <f t="shared" si="3"/>
        <v>1111901.3700000001</v>
      </c>
      <c r="AZ22" s="1"/>
      <c r="BB22" s="1">
        <f>'Duty Lawyer'!M22</f>
        <v>891161.38</v>
      </c>
      <c r="BC22" s="1"/>
      <c r="BE22" s="1">
        <f>PDLA!M22</f>
        <v>56468.31</v>
      </c>
      <c r="BF22" s="1"/>
    </row>
    <row r="23" spans="2:58">
      <c r="B23" s="12" t="s">
        <v>76</v>
      </c>
      <c r="C23" s="16">
        <f ca="1">SUM(OFFSET(S$4,3*ROWS(S$4:S23)-3,,3))</f>
        <v>35501162.899800003</v>
      </c>
      <c r="D23" s="12"/>
      <c r="J23" s="12" t="s">
        <v>76</v>
      </c>
      <c r="K23" s="16">
        <f ca="1">SUM(OFFSET(W$4,3*ROWS(W$4:W23)-3,,3))</f>
        <v>34201948.549800001</v>
      </c>
      <c r="L23" s="12"/>
      <c r="N23" s="12" t="s">
        <v>85</v>
      </c>
      <c r="O23" s="16">
        <f ca="1">SUM(OFFSET(U$4,12*ROWS(U$4:U4)-12,,12))</f>
        <v>-1125073.4099999999</v>
      </c>
      <c r="P23" s="13"/>
      <c r="R23" s="8">
        <v>39845</v>
      </c>
      <c r="S23" s="1">
        <f t="shared" si="0"/>
        <v>9883800.3499999996</v>
      </c>
      <c r="T23" s="1"/>
      <c r="U23" s="1">
        <f t="shared" si="1"/>
        <v>-20342742</v>
      </c>
      <c r="V23" s="1"/>
      <c r="W23" s="1">
        <f t="shared" si="2"/>
        <v>-10458941.65</v>
      </c>
      <c r="X23" s="1"/>
      <c r="Z23" s="1">
        <f>Criminal!M23</f>
        <v>5122694.8100000005</v>
      </c>
      <c r="AA23" s="1"/>
      <c r="AB23" s="1">
        <f>Criminal!O23</f>
        <v>-16690714</v>
      </c>
      <c r="AC23" s="1"/>
      <c r="AD23" s="1">
        <f>Criminal!Q23</f>
        <v>-11568019.189999999</v>
      </c>
      <c r="AE23" s="1"/>
      <c r="AG23" s="1">
        <f>Family!M23</f>
        <v>2938946.1</v>
      </c>
      <c r="AH23" s="1"/>
      <c r="AI23" s="1">
        <f>Family!O23</f>
        <v>-3083608</v>
      </c>
      <c r="AJ23" s="1"/>
      <c r="AK23" s="1">
        <f>Family!Q23</f>
        <v>-144661.89999999991</v>
      </c>
      <c r="AL23" s="1"/>
      <c r="AN23" s="1">
        <f>Civil!M23</f>
        <v>424341.77999999997</v>
      </c>
      <c r="AO23" s="1"/>
      <c r="AP23" s="1">
        <f>Civil!O23</f>
        <v>-568420</v>
      </c>
      <c r="AQ23" s="1"/>
      <c r="AR23" s="1">
        <f>Civil!Q23</f>
        <v>-144078.22000000003</v>
      </c>
      <c r="AS23" s="1"/>
      <c r="AU23" s="1">
        <f>Waitangi!M23</f>
        <v>440289.3</v>
      </c>
      <c r="AV23" s="1"/>
      <c r="AW23" s="1">
        <f>Waitangi!O23</f>
        <v>0</v>
      </c>
      <c r="AX23" s="1"/>
      <c r="AY23" s="1">
        <f t="shared" si="3"/>
        <v>440289.3</v>
      </c>
      <c r="AZ23" s="1"/>
      <c r="BB23" s="1">
        <f>'Duty Lawyer'!M23</f>
        <v>906775.19</v>
      </c>
      <c r="BC23" s="1"/>
      <c r="BE23" s="1">
        <f>PDLA!M23</f>
        <v>50753.17</v>
      </c>
      <c r="BF23" s="1"/>
    </row>
    <row r="24" spans="2:58">
      <c r="B24" s="12" t="s">
        <v>77</v>
      </c>
      <c r="C24" s="16">
        <f ca="1">SUM(OFFSET(S$4,3*ROWS(S$4:S24)-3,,3))</f>
        <v>34879665.310000002</v>
      </c>
      <c r="D24" s="12"/>
      <c r="J24" s="12" t="s">
        <v>77</v>
      </c>
      <c r="K24" s="16">
        <f ca="1">SUM(OFFSET(W$4,3*ROWS(W$4:W24)-3,,3))</f>
        <v>32102534.310000002</v>
      </c>
      <c r="L24" s="12"/>
      <c r="N24" s="12" t="s">
        <v>86</v>
      </c>
      <c r="O24" s="16">
        <f ca="1">SUM(OFFSET(U$4,12*ROWS(U$4:U5)-12,,12))</f>
        <v>6151083.4100000001</v>
      </c>
      <c r="P24" s="13"/>
      <c r="R24" s="8">
        <v>39873</v>
      </c>
      <c r="S24" s="1">
        <f t="shared" si="0"/>
        <v>12081485.799999999</v>
      </c>
      <c r="T24" s="1"/>
      <c r="U24" s="1">
        <f t="shared" si="1"/>
        <v>790455</v>
      </c>
      <c r="V24" s="1"/>
      <c r="W24" s="1">
        <f t="shared" si="2"/>
        <v>12871940.799999999</v>
      </c>
      <c r="X24" s="1"/>
      <c r="Z24" s="1">
        <f>Criminal!M24</f>
        <v>5961469.3599999994</v>
      </c>
      <c r="AA24" s="1"/>
      <c r="AB24" s="1">
        <f>Criminal!O24</f>
        <v>555844</v>
      </c>
      <c r="AC24" s="1"/>
      <c r="AD24" s="1">
        <f>Criminal!Q24</f>
        <v>6517313.3599999994</v>
      </c>
      <c r="AE24" s="1"/>
      <c r="AG24" s="1">
        <f>Family!M24</f>
        <v>3707318.5999999996</v>
      </c>
      <c r="AH24" s="1"/>
      <c r="AI24" s="1">
        <f>Family!O24</f>
        <v>186562</v>
      </c>
      <c r="AJ24" s="1"/>
      <c r="AK24" s="1">
        <f>Family!Q24</f>
        <v>3893880.5999999996</v>
      </c>
      <c r="AL24" s="1"/>
      <c r="AN24" s="1">
        <f>Civil!M24</f>
        <v>576358.27999999991</v>
      </c>
      <c r="AO24" s="1"/>
      <c r="AP24" s="1">
        <f>Civil!O24</f>
        <v>48049</v>
      </c>
      <c r="AQ24" s="1"/>
      <c r="AR24" s="1">
        <f>Civil!Q24</f>
        <v>624407.27999999991</v>
      </c>
      <c r="AS24" s="1"/>
      <c r="AU24" s="1">
        <f>Waitangi!M24</f>
        <v>871130.87</v>
      </c>
      <c r="AV24" s="1"/>
      <c r="AW24" s="1">
        <f>Waitangi!O24</f>
        <v>0</v>
      </c>
      <c r="AX24" s="1"/>
      <c r="AY24" s="1">
        <f t="shared" si="3"/>
        <v>871130.87</v>
      </c>
      <c r="AZ24" s="1"/>
      <c r="BB24" s="1">
        <f>'Duty Lawyer'!M24</f>
        <v>917901.98</v>
      </c>
      <c r="BC24" s="1"/>
      <c r="BE24" s="1">
        <f>PDLA!M24</f>
        <v>47306.71</v>
      </c>
      <c r="BF24" s="1"/>
    </row>
    <row r="25" spans="2:58">
      <c r="B25" s="12" t="s">
        <v>78</v>
      </c>
      <c r="C25" s="16">
        <f ca="1">SUM(OFFSET(S$4,3*ROWS(S$4:S25)-3,,3))</f>
        <v>34146081.219900005</v>
      </c>
      <c r="D25" s="12"/>
      <c r="J25" s="12" t="s">
        <v>78</v>
      </c>
      <c r="K25" s="16">
        <f ca="1">SUM(OFFSET(W$4,3*ROWS(W$4:W25)-3,,3))</f>
        <v>34301618.219900005</v>
      </c>
      <c r="L25" s="12"/>
      <c r="N25" s="12" t="s">
        <v>87</v>
      </c>
      <c r="O25" s="16">
        <f ca="1">SUM(OFFSET(U$4,12*ROWS(U$4:U6)-12,,12))</f>
        <v>6088662</v>
      </c>
      <c r="P25" s="13"/>
      <c r="R25" s="8">
        <v>39904</v>
      </c>
      <c r="S25" s="1">
        <f t="shared" si="0"/>
        <v>12157883.979999999</v>
      </c>
      <c r="T25" s="1"/>
      <c r="U25" s="1">
        <f t="shared" si="1"/>
        <v>229788</v>
      </c>
      <c r="V25" s="1"/>
      <c r="W25" s="1">
        <f t="shared" si="2"/>
        <v>12387671.979999999</v>
      </c>
      <c r="X25" s="1"/>
      <c r="Z25" s="1">
        <f>Criminal!M25</f>
        <v>5505133.3600000003</v>
      </c>
      <c r="AA25" s="1"/>
      <c r="AB25" s="1">
        <f>Criminal!O25</f>
        <v>279452</v>
      </c>
      <c r="AC25" s="1"/>
      <c r="AD25" s="1">
        <f>Criminal!Q25</f>
        <v>5784585.3600000003</v>
      </c>
      <c r="AE25" s="1"/>
      <c r="AG25" s="1">
        <f>Family!M25</f>
        <v>3819621.7399999993</v>
      </c>
      <c r="AH25" s="1"/>
      <c r="AI25" s="1">
        <f>Family!O25</f>
        <v>-36526</v>
      </c>
      <c r="AJ25" s="1"/>
      <c r="AK25" s="1">
        <f>Family!Q25</f>
        <v>3783095.7399999993</v>
      </c>
      <c r="AL25" s="1"/>
      <c r="AN25" s="1">
        <f>Civil!M25</f>
        <v>692817.39</v>
      </c>
      <c r="AO25" s="1"/>
      <c r="AP25" s="1">
        <f>Civil!O25</f>
        <v>-13138</v>
      </c>
      <c r="AQ25" s="1"/>
      <c r="AR25" s="1">
        <f>Civil!Q25</f>
        <v>679679.39</v>
      </c>
      <c r="AS25" s="1"/>
      <c r="AU25" s="1">
        <f>Waitangi!M25</f>
        <v>1183718.3700000001</v>
      </c>
      <c r="AV25" s="1"/>
      <c r="AW25" s="1">
        <f>Waitangi!O25</f>
        <v>0</v>
      </c>
      <c r="AX25" s="1"/>
      <c r="AY25" s="1">
        <f t="shared" si="3"/>
        <v>1183718.3700000001</v>
      </c>
      <c r="AZ25" s="1"/>
      <c r="BB25" s="1">
        <f>'Duty Lawyer'!M25</f>
        <v>910470.54</v>
      </c>
      <c r="BC25" s="1"/>
      <c r="BE25" s="1">
        <f>PDLA!M25</f>
        <v>46122.58</v>
      </c>
      <c r="BF25" s="1"/>
    </row>
    <row r="26" spans="2:58">
      <c r="B26" s="12" t="s">
        <v>79</v>
      </c>
      <c r="C26" s="16">
        <f ca="1">SUM(OFFSET(S$4,3*ROWS(S$4:S26)-3,,3))</f>
        <v>26276838.490000002</v>
      </c>
      <c r="D26" s="12"/>
      <c r="J26" s="12" t="s">
        <v>79</v>
      </c>
      <c r="K26" s="16">
        <f ca="1">SUM(OFFSET(W$4,3*ROWS(W$4:W26)-3,,3))</f>
        <v>24566035.490000002</v>
      </c>
      <c r="L26" s="12"/>
      <c r="N26" s="12" t="s">
        <v>88</v>
      </c>
      <c r="O26" s="16">
        <f ca="1">SUM(OFFSET(U$4,12*ROWS(U$4:U7)-12,,12))</f>
        <v>5921706</v>
      </c>
      <c r="P26" s="13"/>
      <c r="R26" s="8">
        <v>39934</v>
      </c>
      <c r="S26" s="1">
        <f t="shared" si="0"/>
        <v>12799846.1</v>
      </c>
      <c r="T26" s="1"/>
      <c r="U26" s="1">
        <f t="shared" si="1"/>
        <v>138053</v>
      </c>
      <c r="V26" s="1"/>
      <c r="W26" s="1">
        <f t="shared" si="2"/>
        <v>12937899.1</v>
      </c>
      <c r="X26" s="1"/>
      <c r="Z26" s="1">
        <f>Criminal!M26</f>
        <v>6598632.6499999994</v>
      </c>
      <c r="AA26" s="1"/>
      <c r="AB26" s="1">
        <f>Criminal!O26</f>
        <v>-31527</v>
      </c>
      <c r="AC26" s="1"/>
      <c r="AD26" s="1">
        <f>Criminal!Q26</f>
        <v>6567105.6499999994</v>
      </c>
      <c r="AE26" s="1"/>
      <c r="AG26" s="1">
        <f>Family!M26</f>
        <v>3674713.04</v>
      </c>
      <c r="AH26" s="1"/>
      <c r="AI26" s="1">
        <f>Family!O26</f>
        <v>123851</v>
      </c>
      <c r="AJ26" s="1"/>
      <c r="AK26" s="1">
        <f>Family!Q26</f>
        <v>3798564.04</v>
      </c>
      <c r="AL26" s="1"/>
      <c r="AN26" s="1">
        <f>Civil!M26</f>
        <v>518884.81999999995</v>
      </c>
      <c r="AO26" s="1"/>
      <c r="AP26" s="1">
        <f>Civil!O26</f>
        <v>45729</v>
      </c>
      <c r="AQ26" s="1"/>
      <c r="AR26" s="1">
        <f>Civil!Q26</f>
        <v>564613.81999999995</v>
      </c>
      <c r="AS26" s="1"/>
      <c r="AU26" s="1">
        <f>Waitangi!M26</f>
        <v>1032190.87</v>
      </c>
      <c r="AV26" s="1"/>
      <c r="AW26" s="1">
        <f>Waitangi!O26</f>
        <v>0</v>
      </c>
      <c r="AX26" s="1"/>
      <c r="AY26" s="1">
        <f t="shared" si="3"/>
        <v>1032190.87</v>
      </c>
      <c r="AZ26" s="1"/>
      <c r="BB26" s="1">
        <f>'Duty Lawyer'!M26</f>
        <v>933402.47</v>
      </c>
      <c r="BC26" s="1"/>
      <c r="BE26" s="1">
        <f>PDLA!M26</f>
        <v>42022.25</v>
      </c>
      <c r="BF26" s="1"/>
    </row>
    <row r="27" spans="2:58">
      <c r="B27" s="12" t="s">
        <v>80</v>
      </c>
      <c r="C27" s="16">
        <f ca="1">SUM(OFFSET(S$4,3*ROWS(S$4:S27)-3,,3))</f>
        <v>35126312.360300004</v>
      </c>
      <c r="D27" s="12"/>
      <c r="J27" s="12" t="s">
        <v>80</v>
      </c>
      <c r="K27" s="16">
        <f ca="1">SUM(OFFSET(W$4,3*ROWS(W$4:W27)-3,,3))</f>
        <v>21231877.759973913</v>
      </c>
      <c r="L27" s="12"/>
      <c r="N27" s="12" t="s">
        <v>89</v>
      </c>
      <c r="O27" s="16">
        <f ca="1">SUM(OFFSET(U$4,12*ROWS(U$4:U8)-12,,12))</f>
        <v>-11885284.1798</v>
      </c>
      <c r="P27" s="13"/>
      <c r="R27" s="8">
        <v>39965</v>
      </c>
      <c r="S27" s="1">
        <f t="shared" si="0"/>
        <v>12771887.920000002</v>
      </c>
      <c r="T27" s="1"/>
      <c r="U27" s="1">
        <f t="shared" si="1"/>
        <v>4314714</v>
      </c>
      <c r="V27" s="1"/>
      <c r="W27" s="1">
        <f t="shared" si="2"/>
        <v>17086601.920000002</v>
      </c>
      <c r="X27" s="1"/>
      <c r="Z27" s="1">
        <f>Criminal!M27</f>
        <v>6276231.3300000001</v>
      </c>
      <c r="AA27" s="1"/>
      <c r="AB27" s="1">
        <f>Criminal!O27</f>
        <v>-103248</v>
      </c>
      <c r="AC27" s="1"/>
      <c r="AD27" s="1">
        <f>Criminal!Q27</f>
        <v>6172983.3300000001</v>
      </c>
      <c r="AE27" s="1"/>
      <c r="AG27" s="1">
        <f>Family!M27</f>
        <v>3954869.82</v>
      </c>
      <c r="AH27" s="1"/>
      <c r="AI27" s="1">
        <f>Family!O27</f>
        <v>116564</v>
      </c>
      <c r="AJ27" s="1"/>
      <c r="AK27" s="1">
        <f>Family!Q27</f>
        <v>4071433.82</v>
      </c>
      <c r="AL27" s="1"/>
      <c r="AN27" s="1">
        <f>Civil!M27</f>
        <v>747990.73</v>
      </c>
      <c r="AO27" s="1"/>
      <c r="AP27" s="1">
        <f>Civil!O27</f>
        <v>-43602</v>
      </c>
      <c r="AQ27" s="1"/>
      <c r="AR27" s="1">
        <f>Civil!Q27</f>
        <v>704388.73</v>
      </c>
      <c r="AS27" s="1"/>
      <c r="AU27" s="1">
        <f>Waitangi!M27</f>
        <v>838847.3</v>
      </c>
      <c r="AV27" s="1"/>
      <c r="AW27" s="1">
        <f>Waitangi!O27</f>
        <v>4345000</v>
      </c>
      <c r="AX27" s="1"/>
      <c r="AY27" s="1">
        <f t="shared" si="3"/>
        <v>5183847.3</v>
      </c>
      <c r="AZ27" s="1"/>
      <c r="BB27" s="1">
        <f>'Duty Lawyer'!M27</f>
        <v>909987.01</v>
      </c>
      <c r="BC27" s="1"/>
      <c r="BE27" s="1">
        <f>PDLA!M27</f>
        <v>43961.73</v>
      </c>
      <c r="BF27" s="1"/>
    </row>
    <row r="28" spans="2:58">
      <c r="B28" s="12" t="s">
        <v>81</v>
      </c>
      <c r="C28" s="16">
        <f ca="1">SUM(OFFSET(S$4,3*ROWS(S$4:S28)-3,,3))</f>
        <v>31563748.739899997</v>
      </c>
      <c r="D28" s="12"/>
      <c r="J28" s="12" t="s">
        <v>81</v>
      </c>
      <c r="K28" s="16">
        <f ca="1">SUM(OFFSET(W$4,3*ROWS(W$4:W28)-3,,3))</f>
        <v>29279820.999899998</v>
      </c>
      <c r="L28" s="12"/>
      <c r="N28" s="12" t="s">
        <v>90</v>
      </c>
      <c r="O28" s="16">
        <f ca="1">SUM(OFFSET(U$4,12*ROWS(U$4:U9)-12,,12))</f>
        <v>-18226831.600326084</v>
      </c>
      <c r="P28" s="13"/>
      <c r="R28" s="8">
        <v>39995</v>
      </c>
      <c r="S28" s="1">
        <f t="shared" si="0"/>
        <v>13520466</v>
      </c>
      <c r="T28" s="1"/>
      <c r="U28" s="1">
        <f t="shared" si="1"/>
        <v>163037</v>
      </c>
      <c r="V28" s="1"/>
      <c r="W28" s="1">
        <f t="shared" si="2"/>
        <v>13683503</v>
      </c>
      <c r="X28" s="1"/>
      <c r="Z28" s="1">
        <f>Criminal!M28</f>
        <v>6562067.9100000011</v>
      </c>
      <c r="AA28" s="1"/>
      <c r="AB28" s="1">
        <f>Criminal!O28</f>
        <v>146833</v>
      </c>
      <c r="AC28" s="1"/>
      <c r="AD28" s="1">
        <f>Criminal!Q28</f>
        <v>6708900.9100000011</v>
      </c>
      <c r="AE28" s="1"/>
      <c r="AG28" s="1">
        <f>Family!M28</f>
        <v>4283571.62</v>
      </c>
      <c r="AH28" s="1"/>
      <c r="AI28" s="1">
        <f>Family!O28</f>
        <v>30960</v>
      </c>
      <c r="AJ28" s="1"/>
      <c r="AK28" s="1">
        <f>Family!Q28</f>
        <v>4314531.62</v>
      </c>
      <c r="AL28" s="1"/>
      <c r="AN28" s="1">
        <f>Civil!M28</f>
        <v>546333.74000000011</v>
      </c>
      <c r="AO28" s="1"/>
      <c r="AP28" s="1">
        <f>Civil!O28</f>
        <v>-14756</v>
      </c>
      <c r="AQ28" s="1"/>
      <c r="AR28" s="1">
        <f>Civil!Q28</f>
        <v>531577.74000000011</v>
      </c>
      <c r="AS28" s="1"/>
      <c r="AU28" s="1">
        <f>Waitangi!M28</f>
        <v>1088350.18</v>
      </c>
      <c r="AV28" s="1"/>
      <c r="AW28" s="1">
        <f>Waitangi!O28</f>
        <v>0</v>
      </c>
      <c r="AX28" s="1"/>
      <c r="AY28" s="1">
        <f t="shared" si="3"/>
        <v>1088350.18</v>
      </c>
      <c r="AZ28" s="1"/>
      <c r="BB28" s="1">
        <f>'Duty Lawyer'!M28</f>
        <v>994473.68</v>
      </c>
      <c r="BC28" s="1"/>
      <c r="BE28" s="1">
        <f>PDLA!M28</f>
        <v>45668.87</v>
      </c>
      <c r="BF28" s="1"/>
    </row>
    <row r="29" spans="2:58">
      <c r="B29" s="12" t="s">
        <v>82</v>
      </c>
      <c r="C29" s="16">
        <f ca="1">SUM(OFFSET(S$4,3*ROWS(S$4:S29)-3,,3))</f>
        <v>33805806.079899997</v>
      </c>
      <c r="D29" s="17"/>
      <c r="J29" s="12" t="s">
        <v>82</v>
      </c>
      <c r="K29" s="16">
        <f ca="1">SUM(OFFSET(W$4,3*ROWS(W$4:W29)-3,,3))</f>
        <v>33894141.019900002</v>
      </c>
      <c r="L29" s="17"/>
      <c r="N29" s="12" t="s">
        <v>91</v>
      </c>
      <c r="O29" s="16">
        <f ca="1">SUM(OFFSET(U$4,12*ROWS(U$4:U10)-12,,12))</f>
        <v>-5818952.1100000013</v>
      </c>
      <c r="P29" s="13"/>
      <c r="R29" s="8">
        <v>40026</v>
      </c>
      <c r="S29" s="1">
        <f t="shared" si="0"/>
        <v>12987142.09</v>
      </c>
      <c r="T29" s="1"/>
      <c r="U29" s="1">
        <f t="shared" si="1"/>
        <v>-473900</v>
      </c>
      <c r="V29" s="1"/>
      <c r="W29" s="1">
        <f t="shared" si="2"/>
        <v>12513242.09</v>
      </c>
      <c r="X29" s="1"/>
      <c r="Z29" s="1">
        <f>Criminal!M29</f>
        <v>6384655.7200000007</v>
      </c>
      <c r="AA29" s="1"/>
      <c r="AB29" s="1">
        <f>Criminal!O29</f>
        <v>-571636</v>
      </c>
      <c r="AC29" s="1"/>
      <c r="AD29" s="1">
        <f>Criminal!Q29</f>
        <v>5813019.7200000007</v>
      </c>
      <c r="AE29" s="1"/>
      <c r="AG29" s="1">
        <f>Family!M29</f>
        <v>3777449.94</v>
      </c>
      <c r="AH29" s="1"/>
      <c r="AI29" s="1">
        <f>Family!O29</f>
        <v>143036</v>
      </c>
      <c r="AJ29" s="1"/>
      <c r="AK29" s="1">
        <f>Family!Q29</f>
        <v>3920485.94</v>
      </c>
      <c r="AL29" s="1"/>
      <c r="AN29" s="1">
        <f>Civil!M29</f>
        <v>702494.15</v>
      </c>
      <c r="AO29" s="1"/>
      <c r="AP29" s="1">
        <f>Civil!O29</f>
        <v>-45300</v>
      </c>
      <c r="AQ29" s="1"/>
      <c r="AR29" s="1">
        <f>Civil!Q29</f>
        <v>657194.15</v>
      </c>
      <c r="AS29" s="1"/>
      <c r="AU29" s="1">
        <f>Waitangi!M29</f>
        <v>1207078.1000000001</v>
      </c>
      <c r="AV29" s="1"/>
      <c r="AW29" s="1">
        <f>Waitangi!O29</f>
        <v>0</v>
      </c>
      <c r="AX29" s="1"/>
      <c r="AY29" s="1">
        <f t="shared" si="3"/>
        <v>1207078.1000000001</v>
      </c>
      <c r="AZ29" s="1"/>
      <c r="BB29" s="1">
        <f>'Duty Lawyer'!M29</f>
        <v>867435.53</v>
      </c>
      <c r="BC29" s="1"/>
      <c r="BE29" s="1">
        <f>PDLA!M29</f>
        <v>48028.65</v>
      </c>
      <c r="BF29" s="1"/>
    </row>
    <row r="30" spans="2:58">
      <c r="B30" s="12" t="s">
        <v>83</v>
      </c>
      <c r="C30" s="16">
        <f ca="1">SUM(OFFSET(S$4,3*ROWS(S$4:S30)-3,,3))</f>
        <v>26271377.450000003</v>
      </c>
      <c r="D30" s="12"/>
      <c r="J30" s="12" t="s">
        <v>83</v>
      </c>
      <c r="K30" s="16">
        <f ca="1">SUM(OFFSET(W$4,3*ROWS(W$4:W30)-3,,3))</f>
        <v>26767468.450000003</v>
      </c>
      <c r="L30" s="12"/>
      <c r="N30" s="12" t="s">
        <v>92</v>
      </c>
      <c r="O30" s="16">
        <f ca="1">SUM(OFFSET(U$4,12*ROWS(U$4:U11)-12,,12))</f>
        <v>-148631.16000000003</v>
      </c>
      <c r="P30" s="16"/>
      <c r="R30" s="8">
        <v>40057</v>
      </c>
      <c r="S30" s="1">
        <f t="shared" si="0"/>
        <v>14429453.140000001</v>
      </c>
      <c r="T30" s="1"/>
      <c r="U30" s="1">
        <f t="shared" si="1"/>
        <v>-1008474</v>
      </c>
      <c r="V30" s="1"/>
      <c r="W30" s="1">
        <f t="shared" si="2"/>
        <v>13420979.140000001</v>
      </c>
      <c r="X30" s="1"/>
      <c r="Z30" s="1">
        <f>Criminal!M30</f>
        <v>6830167.7699999996</v>
      </c>
      <c r="AA30" s="1"/>
      <c r="AB30" s="1">
        <f>Criminal!O30</f>
        <v>-732124</v>
      </c>
      <c r="AC30" s="1"/>
      <c r="AD30" s="1">
        <f>Criminal!Q30</f>
        <v>6098043.7699999996</v>
      </c>
      <c r="AE30" s="1"/>
      <c r="AG30" s="1">
        <f>Family!M30</f>
        <v>4448559.6100000003</v>
      </c>
      <c r="AH30" s="1"/>
      <c r="AI30" s="1">
        <f>Family!O30</f>
        <v>-102386</v>
      </c>
      <c r="AJ30" s="1"/>
      <c r="AK30" s="1">
        <f>Family!Q30</f>
        <v>4346173.6100000003</v>
      </c>
      <c r="AL30" s="1"/>
      <c r="AN30" s="1">
        <f>Civil!M30</f>
        <v>574803</v>
      </c>
      <c r="AO30" s="1"/>
      <c r="AP30" s="1">
        <f>Civil!O30</f>
        <v>-173964</v>
      </c>
      <c r="AQ30" s="1"/>
      <c r="AR30" s="1">
        <f>Civil!Q30</f>
        <v>400839</v>
      </c>
      <c r="AS30" s="1"/>
      <c r="AU30" s="1">
        <f>Waitangi!M30</f>
        <v>1581357</v>
      </c>
      <c r="AV30" s="1"/>
      <c r="AW30" s="1">
        <f>Waitangi!O30</f>
        <v>0</v>
      </c>
      <c r="AX30" s="1"/>
      <c r="AY30" s="1">
        <f t="shared" si="3"/>
        <v>1581357</v>
      </c>
      <c r="AZ30" s="1"/>
      <c r="BB30" s="1">
        <f>'Duty Lawyer'!M30</f>
        <v>934365.21</v>
      </c>
      <c r="BC30" s="1"/>
      <c r="BE30" s="1">
        <f>PDLA!M30</f>
        <v>60200.55</v>
      </c>
      <c r="BF30" s="1"/>
    </row>
    <row r="31" spans="2:58">
      <c r="B31" s="12" t="s">
        <v>84</v>
      </c>
      <c r="C31" s="16">
        <f ca="1">SUM(OFFSET(S$4,3*ROWS(S$4:S31)-3,,3))</f>
        <v>33499545.649999999</v>
      </c>
      <c r="D31" s="12"/>
      <c r="J31" s="12" t="s">
        <v>84</v>
      </c>
      <c r="K31" s="16">
        <f ca="1">SUM(OFFSET(W$4,3*ROWS(W$4:W31)-3,,3))</f>
        <v>29380095.339999996</v>
      </c>
      <c r="L31" s="12"/>
      <c r="N31" s="12" t="s">
        <v>93</v>
      </c>
      <c r="O31" s="16">
        <f ca="1">SUM(OFFSET(U$100,12*ROWS(U$100:U100)-12,,12))</f>
        <v>2500146</v>
      </c>
      <c r="P31" s="16"/>
      <c r="R31" s="8">
        <v>40087</v>
      </c>
      <c r="S31" s="1">
        <f t="shared" si="0"/>
        <v>12450713.130000003</v>
      </c>
      <c r="T31" s="1"/>
      <c r="U31" s="1">
        <f t="shared" si="1"/>
        <v>21270</v>
      </c>
      <c r="V31" s="1"/>
      <c r="W31" s="1">
        <f t="shared" si="2"/>
        <v>12471983.130000003</v>
      </c>
      <c r="X31" s="1"/>
      <c r="Z31" s="1">
        <f>Criminal!M31</f>
        <v>5687079.2199999997</v>
      </c>
      <c r="AA31" s="1"/>
      <c r="AB31" s="1">
        <f>Criminal!O31</f>
        <v>-66532</v>
      </c>
      <c r="AC31" s="1"/>
      <c r="AD31" s="1">
        <f>Criminal!Q31</f>
        <v>5620547.2199999997</v>
      </c>
      <c r="AE31" s="1"/>
      <c r="AG31" s="1">
        <f>Family!M31</f>
        <v>3645450.6000000006</v>
      </c>
      <c r="AH31" s="1"/>
      <c r="AI31" s="1">
        <f>Family!O31</f>
        <v>118145</v>
      </c>
      <c r="AJ31" s="1"/>
      <c r="AK31" s="1">
        <f>Family!Q31</f>
        <v>3763595.6000000006</v>
      </c>
      <c r="AL31" s="1"/>
      <c r="AN31" s="1">
        <f>Civil!M31</f>
        <v>617314.46</v>
      </c>
      <c r="AO31" s="1"/>
      <c r="AP31" s="1">
        <f>Civil!O31</f>
        <v>-30343</v>
      </c>
      <c r="AQ31" s="1"/>
      <c r="AR31" s="1">
        <f>Civil!Q31</f>
        <v>586971.46</v>
      </c>
      <c r="AS31" s="1"/>
      <c r="AU31" s="1">
        <f>Waitangi!M31</f>
        <v>1593780.23</v>
      </c>
      <c r="AV31" s="1"/>
      <c r="AW31" s="1">
        <f>Waitangi!O31</f>
        <v>0</v>
      </c>
      <c r="AX31" s="1"/>
      <c r="AY31" s="1">
        <f t="shared" si="3"/>
        <v>1593780.23</v>
      </c>
      <c r="AZ31" s="1"/>
      <c r="BB31" s="1">
        <f>'Duty Lawyer'!M31</f>
        <v>862466.55</v>
      </c>
      <c r="BC31" s="1"/>
      <c r="BE31" s="1">
        <f>PDLA!M31</f>
        <v>44622.07</v>
      </c>
      <c r="BF31" s="1"/>
    </row>
    <row r="32" spans="2:58">
      <c r="B32" s="12" t="s">
        <v>35</v>
      </c>
      <c r="C32" s="16">
        <f ca="1">SUM(OFFSET(S$4,3*ROWS(S$4:S32)-3,,3))</f>
        <v>32846436.090000004</v>
      </c>
      <c r="D32" s="16"/>
      <c r="J32" s="12" t="s">
        <v>35</v>
      </c>
      <c r="K32" s="16">
        <f ca="1">SUM(OFFSET(W$4,3*ROWS(W$4:W32)-3,,3))</f>
        <v>31573567.980000004</v>
      </c>
      <c r="L32" s="16"/>
      <c r="N32" s="12" t="s">
        <v>94</v>
      </c>
      <c r="O32" s="12"/>
      <c r="P32" s="16">
        <f ca="1">SUM(OFFSET(V$100,12*ROWS(V$100:V101)-12,,12))</f>
        <v>3390326.8181777541</v>
      </c>
      <c r="R32" s="8">
        <v>40118</v>
      </c>
      <c r="S32" s="1">
        <f t="shared" si="0"/>
        <v>13989913.299999999</v>
      </c>
      <c r="T32" s="1"/>
      <c r="U32" s="1">
        <f t="shared" si="1"/>
        <v>149930</v>
      </c>
      <c r="V32" s="1"/>
      <c r="W32" s="1">
        <f t="shared" si="2"/>
        <v>14139843.299999999</v>
      </c>
      <c r="X32" s="1"/>
      <c r="Z32" s="1">
        <f>Criminal!M32</f>
        <v>6081638.7300000004</v>
      </c>
      <c r="AA32" s="1"/>
      <c r="AB32" s="1">
        <f>Criminal!O32</f>
        <v>8716</v>
      </c>
      <c r="AC32" s="1"/>
      <c r="AD32" s="1">
        <f>Criminal!Q32</f>
        <v>6090354.7300000004</v>
      </c>
      <c r="AE32" s="1"/>
      <c r="AG32" s="1">
        <f>Family!M32</f>
        <v>4087562.29</v>
      </c>
      <c r="AH32" s="1"/>
      <c r="AI32" s="1">
        <f>Family!O32</f>
        <v>71544</v>
      </c>
      <c r="AJ32" s="1"/>
      <c r="AK32" s="1">
        <f>Family!Q32</f>
        <v>4159106.29</v>
      </c>
      <c r="AL32" s="1"/>
      <c r="AN32" s="1">
        <f>Civil!M32</f>
        <v>608150.92999999993</v>
      </c>
      <c r="AO32" s="1"/>
      <c r="AP32" s="1">
        <f>Civil!O32</f>
        <v>69670</v>
      </c>
      <c r="AQ32" s="1"/>
      <c r="AR32" s="1">
        <f>Civil!Q32</f>
        <v>677820.92999999993</v>
      </c>
      <c r="AS32" s="1"/>
      <c r="AU32" s="1">
        <f>Waitangi!M32</f>
        <v>2318440.06</v>
      </c>
      <c r="AV32" s="1"/>
      <c r="AW32" s="1">
        <f>Waitangi!O32</f>
        <v>0</v>
      </c>
      <c r="AX32" s="1"/>
      <c r="AY32" s="1">
        <f t="shared" si="3"/>
        <v>2318440.06</v>
      </c>
      <c r="AZ32" s="1"/>
      <c r="BB32" s="1">
        <f>'Duty Lawyer'!M32</f>
        <v>853636.17</v>
      </c>
      <c r="BC32" s="1"/>
      <c r="BE32" s="1">
        <f>PDLA!M32</f>
        <v>40485.120000000003</v>
      </c>
      <c r="BF32" s="1"/>
    </row>
    <row r="33" spans="2:58">
      <c r="B33" s="12" t="s">
        <v>36</v>
      </c>
      <c r="C33" s="16">
        <f ca="1">SUM(OFFSET(S$4,3*ROWS(S$4:S33)-3,,3))</f>
        <v>35796380.059999995</v>
      </c>
      <c r="D33" s="16"/>
      <c r="J33" s="12" t="s">
        <v>36</v>
      </c>
      <c r="K33" s="16">
        <f ca="1">SUM(OFFSET(W$4,3*ROWS(W$4:W33)-3,,3))</f>
        <v>34972779.419999994</v>
      </c>
      <c r="L33" s="16"/>
      <c r="N33" s="12" t="s">
        <v>95</v>
      </c>
      <c r="O33" s="12"/>
      <c r="P33" s="16">
        <f ca="1">SUM(OFFSET(V$100,12*ROWS(V$100:V102)-12,,12))</f>
        <v>1887421.0800092798</v>
      </c>
      <c r="R33" s="8">
        <v>40148</v>
      </c>
      <c r="S33" s="1">
        <f t="shared" si="0"/>
        <v>15251193.319999998</v>
      </c>
      <c r="T33" s="1"/>
      <c r="U33" s="1">
        <f t="shared" si="1"/>
        <v>816819</v>
      </c>
      <c r="V33" s="1"/>
      <c r="W33" s="1">
        <f t="shared" si="2"/>
        <v>16068012.319999998</v>
      </c>
      <c r="X33" s="1"/>
      <c r="Z33" s="1">
        <f>Criminal!M33</f>
        <v>7695836.1399999987</v>
      </c>
      <c r="AA33" s="1"/>
      <c r="AB33" s="1">
        <f>Criminal!O33</f>
        <v>682002</v>
      </c>
      <c r="AC33" s="1"/>
      <c r="AD33" s="1">
        <f>Criminal!Q33</f>
        <v>8377838.1399999987</v>
      </c>
      <c r="AE33" s="1"/>
      <c r="AG33" s="1">
        <f>Family!M33</f>
        <v>4503578.09</v>
      </c>
      <c r="AH33" s="1"/>
      <c r="AI33" s="1">
        <f>Family!O33</f>
        <v>170369</v>
      </c>
      <c r="AJ33" s="1"/>
      <c r="AK33" s="1">
        <f>Family!Q33</f>
        <v>4673947.09</v>
      </c>
      <c r="AL33" s="1"/>
      <c r="AN33" s="1">
        <f>Civil!M33</f>
        <v>951912.05999999994</v>
      </c>
      <c r="AO33" s="1"/>
      <c r="AP33" s="1">
        <f>Civil!O33</f>
        <v>-35552</v>
      </c>
      <c r="AQ33" s="1"/>
      <c r="AR33" s="1">
        <f>Civil!Q33</f>
        <v>916360.05999999994</v>
      </c>
      <c r="AS33" s="1"/>
      <c r="AU33" s="1">
        <f>Waitangi!M33</f>
        <v>1262238.25</v>
      </c>
      <c r="AV33" s="1"/>
      <c r="AW33" s="1">
        <f>Waitangi!O33</f>
        <v>0</v>
      </c>
      <c r="AX33" s="1"/>
      <c r="AY33" s="1">
        <f t="shared" si="3"/>
        <v>1262238.25</v>
      </c>
      <c r="AZ33" s="1"/>
      <c r="BB33" s="1">
        <f>'Duty Lawyer'!M33</f>
        <v>790333.52</v>
      </c>
      <c r="BC33" s="1"/>
      <c r="BE33" s="1">
        <f>PDLA!M33</f>
        <v>47295.26</v>
      </c>
      <c r="BF33" s="1"/>
    </row>
    <row r="34" spans="2:58">
      <c r="B34" s="12" t="s">
        <v>37</v>
      </c>
      <c r="C34" s="16">
        <f ca="1">SUM(OFFSET(S$4,3*ROWS(S$4:S34)-3,,3))</f>
        <v>26618909.869899996</v>
      </c>
      <c r="D34" s="16"/>
      <c r="J34" s="12" t="s">
        <v>37</v>
      </c>
      <c r="K34" s="16">
        <f ca="1">SUM(OFFSET(W$4,3*ROWS(W$4:W34)-3,,3))</f>
        <v>27948362.5099</v>
      </c>
      <c r="L34" s="16"/>
      <c r="N34" s="12" t="s">
        <v>96</v>
      </c>
      <c r="O34" s="12"/>
      <c r="P34" s="16">
        <f ca="1">SUM(OFFSET(V$100,12*ROWS(V$100:V103)-12,,12))</f>
        <v>1474687.9103010197</v>
      </c>
      <c r="R34" s="8">
        <v>40179</v>
      </c>
      <c r="S34" s="1">
        <f t="shared" si="0"/>
        <v>9121227.9600000009</v>
      </c>
      <c r="T34" s="1"/>
      <c r="U34" s="1">
        <f t="shared" si="1"/>
        <v>1267333</v>
      </c>
      <c r="V34" s="1"/>
      <c r="W34" s="1">
        <f t="shared" si="2"/>
        <v>10388560.960000001</v>
      </c>
      <c r="X34" s="1"/>
      <c r="Z34" s="1">
        <f>Criminal!M34</f>
        <v>3994604.9000000004</v>
      </c>
      <c r="AA34" s="1"/>
      <c r="AB34" s="1">
        <f>Criminal!O34</f>
        <v>812332</v>
      </c>
      <c r="AC34" s="1"/>
      <c r="AD34" s="1">
        <f>Criminal!Q34</f>
        <v>4806936.9000000004</v>
      </c>
      <c r="AE34" s="1"/>
      <c r="AG34" s="1">
        <f>Family!M34</f>
        <v>3089457.0800000005</v>
      </c>
      <c r="AH34" s="1"/>
      <c r="AI34" s="1">
        <f>Family!O34</f>
        <v>349169</v>
      </c>
      <c r="AJ34" s="1"/>
      <c r="AK34" s="1">
        <f>Family!Q34</f>
        <v>3438626.0800000005</v>
      </c>
      <c r="AL34" s="1"/>
      <c r="AN34" s="1">
        <f>Civil!M34</f>
        <v>362339.98</v>
      </c>
      <c r="AO34" s="1"/>
      <c r="AP34" s="1">
        <f>Civil!O34</f>
        <v>105832</v>
      </c>
      <c r="AQ34" s="1"/>
      <c r="AR34" s="1">
        <f>Civil!Q34</f>
        <v>468171.98</v>
      </c>
      <c r="AS34" s="1"/>
      <c r="AU34" s="1">
        <f>Waitangi!M34</f>
        <v>829437.36</v>
      </c>
      <c r="AV34" s="1"/>
      <c r="AW34" s="1">
        <f>Waitangi!O34</f>
        <v>0</v>
      </c>
      <c r="AX34" s="1"/>
      <c r="AY34" s="1">
        <f t="shared" si="3"/>
        <v>829437.36</v>
      </c>
      <c r="AZ34" s="1"/>
      <c r="BB34" s="1">
        <f>'Duty Lawyer'!M34</f>
        <v>802706.53</v>
      </c>
      <c r="BC34" s="1"/>
      <c r="BE34" s="1">
        <f>PDLA!M34</f>
        <v>42682.11</v>
      </c>
      <c r="BF34" s="1"/>
    </row>
    <row r="35" spans="2:58">
      <c r="B35" s="12" t="s">
        <v>38</v>
      </c>
      <c r="C35" s="16">
        <f ca="1">SUM(OFFSET(S$4,3*ROWS(S$4:S35)-3,,3))</f>
        <v>35246959.609999999</v>
      </c>
      <c r="D35" s="16"/>
      <c r="J35" s="12" t="s">
        <v>38</v>
      </c>
      <c r="K35" s="16">
        <f ca="1">SUM(OFFSET(W$4,3*ROWS(W$4:W35)-3,,3))</f>
        <v>35865344.560000002</v>
      </c>
      <c r="L35" s="16"/>
      <c r="N35" s="12" t="s">
        <v>108</v>
      </c>
      <c r="O35" s="12"/>
      <c r="P35" s="16">
        <f ca="1">SUM(OFFSET(V$100,12*ROWS(V$100:V104)-12,,12))</f>
        <v>1321700.3773354837</v>
      </c>
      <c r="R35" s="8">
        <v>40210</v>
      </c>
      <c r="S35" s="1">
        <f t="shared" si="0"/>
        <v>11875529.609999998</v>
      </c>
      <c r="T35" s="1"/>
      <c r="U35" s="1">
        <f t="shared" si="1"/>
        <v>560448</v>
      </c>
      <c r="V35" s="1"/>
      <c r="W35" s="1">
        <f t="shared" si="2"/>
        <v>12435977.609999998</v>
      </c>
      <c r="X35" s="1"/>
      <c r="Z35" s="1">
        <f>Criminal!M35</f>
        <v>5685190.71</v>
      </c>
      <c r="AA35" s="1"/>
      <c r="AB35" s="1">
        <f>Criminal!O35</f>
        <v>-684402</v>
      </c>
      <c r="AC35" s="1"/>
      <c r="AD35" s="1">
        <f>Criminal!Q35</f>
        <v>5000788.71</v>
      </c>
      <c r="AE35" s="1"/>
      <c r="AG35" s="1">
        <f>Family!M35</f>
        <v>3911116.98</v>
      </c>
      <c r="AH35" s="1"/>
      <c r="AI35" s="1">
        <f>Family!O35</f>
        <v>1070434</v>
      </c>
      <c r="AJ35" s="1"/>
      <c r="AK35" s="1">
        <f>Family!Q35</f>
        <v>4981550.9800000004</v>
      </c>
      <c r="AL35" s="1"/>
      <c r="AN35" s="1">
        <f>Civil!M35</f>
        <v>421973.83</v>
      </c>
      <c r="AO35" s="1"/>
      <c r="AP35" s="1">
        <f>Civil!O35</f>
        <v>174416</v>
      </c>
      <c r="AQ35" s="1"/>
      <c r="AR35" s="1">
        <f>Civil!Q35</f>
        <v>596389.83000000007</v>
      </c>
      <c r="AS35" s="1"/>
      <c r="AU35" s="1">
        <f>Waitangi!M35</f>
        <v>954699.04</v>
      </c>
      <c r="AV35" s="1"/>
      <c r="AW35" s="1">
        <f>Waitangi!O35</f>
        <v>0</v>
      </c>
      <c r="AX35" s="1"/>
      <c r="AY35" s="1">
        <f t="shared" si="3"/>
        <v>954699.04</v>
      </c>
      <c r="AZ35" s="1"/>
      <c r="BB35" s="1">
        <f>'Duty Lawyer'!M35</f>
        <v>865127.04</v>
      </c>
      <c r="BC35" s="1"/>
      <c r="BE35" s="1">
        <f>PDLA!M35</f>
        <v>37422.01</v>
      </c>
      <c r="BF35" s="1"/>
    </row>
    <row r="36" spans="2:58">
      <c r="B36" s="12" t="s">
        <v>39</v>
      </c>
      <c r="C36" s="16">
        <f ca="1">SUM(OFFSET(S$100,3*ROWS(S$100:S100)-3,,3))</f>
        <v>33711047.330000006</v>
      </c>
      <c r="D36" s="16"/>
      <c r="J36" s="12" t="s">
        <v>39</v>
      </c>
      <c r="K36" s="16">
        <f ca="1">SUM(OFFSET(W$100,3*ROWS(W$100:W100)-3,,3))</f>
        <v>34323555.330000006</v>
      </c>
      <c r="L36" s="16"/>
      <c r="N36" s="12" t="s">
        <v>118</v>
      </c>
      <c r="O36" s="12"/>
      <c r="P36" s="16">
        <f ca="1">SUM(OFFSET(V$100,12*ROWS(V$100:V105)-12,,12))</f>
        <v>1373713.7067270062</v>
      </c>
      <c r="R36" s="8">
        <v>40238</v>
      </c>
      <c r="S36" s="1">
        <f t="shared" si="0"/>
        <v>15584146.3599</v>
      </c>
      <c r="T36" s="1"/>
      <c r="U36" s="1">
        <f t="shared" si="1"/>
        <v>-2427645</v>
      </c>
      <c r="V36" s="1"/>
      <c r="W36" s="1">
        <f t="shared" si="2"/>
        <v>13156501.3599</v>
      </c>
      <c r="X36" s="1"/>
      <c r="Z36" s="1">
        <f>Criminal!M36</f>
        <v>7315769.4900000002</v>
      </c>
      <c r="AA36" s="1"/>
      <c r="AB36" s="1">
        <f>Criminal!O36</f>
        <v>-1035500</v>
      </c>
      <c r="AC36" s="1"/>
      <c r="AD36" s="1">
        <f>Criminal!Q36</f>
        <v>6280269.4900000002</v>
      </c>
      <c r="AE36" s="1"/>
      <c r="AG36" s="1">
        <f>Family!M36</f>
        <v>4894533.5199999996</v>
      </c>
      <c r="AH36" s="1"/>
      <c r="AI36" s="1">
        <f>Family!O36</f>
        <v>-1207247</v>
      </c>
      <c r="AJ36" s="1"/>
      <c r="AK36" s="1">
        <f>Family!Q36</f>
        <v>3687286.5199999996</v>
      </c>
      <c r="AL36" s="1"/>
      <c r="AN36" s="1">
        <f>Civil!M36</f>
        <v>753560.93</v>
      </c>
      <c r="AO36" s="1"/>
      <c r="AP36" s="1">
        <f>Civil!O36</f>
        <v>-184898</v>
      </c>
      <c r="AQ36" s="1"/>
      <c r="AR36" s="1">
        <f>Civil!Q36</f>
        <v>568662.93000000005</v>
      </c>
      <c r="AS36" s="1"/>
      <c r="AU36" s="1">
        <f>Waitangi!M36</f>
        <v>1629471.32</v>
      </c>
      <c r="AV36" s="1"/>
      <c r="AW36" s="1">
        <f>Waitangi!O36</f>
        <v>0</v>
      </c>
      <c r="AX36" s="1"/>
      <c r="AY36" s="1">
        <f t="shared" si="3"/>
        <v>1629471.32</v>
      </c>
      <c r="AZ36" s="1"/>
      <c r="BB36" s="1">
        <f>'Duty Lawyer'!M36</f>
        <v>946836.83</v>
      </c>
      <c r="BC36" s="1"/>
      <c r="BE36" s="1">
        <f>PDLA!M36</f>
        <v>43974.269899999999</v>
      </c>
      <c r="BF36" s="1"/>
    </row>
    <row r="37" spans="2:58">
      <c r="B37" s="12" t="s">
        <v>40</v>
      </c>
      <c r="C37" s="16">
        <f ca="1">SUM(OFFSET(S$100,3*ROWS(S$100:S101)-3,,3))</f>
        <v>35181911.010000005</v>
      </c>
      <c r="D37" s="16"/>
      <c r="J37" s="12" t="s">
        <v>40</v>
      </c>
      <c r="K37" s="16">
        <f ca="1">SUM(OFFSET(W$100,3*ROWS(W$100:W101)-3,,3))</f>
        <v>35339121.010000005</v>
      </c>
      <c r="L37" s="16"/>
      <c r="R37" s="8">
        <v>40269</v>
      </c>
      <c r="S37" s="1">
        <f t="shared" si="0"/>
        <v>13201192.8599</v>
      </c>
      <c r="T37" s="1"/>
      <c r="U37" s="1">
        <f t="shared" si="1"/>
        <v>-176416</v>
      </c>
      <c r="V37" s="1"/>
      <c r="W37" s="1">
        <f t="shared" si="2"/>
        <v>13024776.8599</v>
      </c>
      <c r="X37" s="1"/>
      <c r="Z37" s="1">
        <f>Criminal!M37</f>
        <v>5752028.04</v>
      </c>
      <c r="AA37" s="1"/>
      <c r="AB37" s="1">
        <f>Criminal!O37</f>
        <v>-261217</v>
      </c>
      <c r="AC37" s="1"/>
      <c r="AD37" s="1">
        <f>Criminal!Q37</f>
        <v>5490811.04</v>
      </c>
      <c r="AE37" s="1"/>
      <c r="AG37" s="1">
        <f>Family!M37</f>
        <v>4201621.87</v>
      </c>
      <c r="AH37" s="1"/>
      <c r="AI37" s="1">
        <f>Family!O37</f>
        <v>116206</v>
      </c>
      <c r="AJ37" s="1"/>
      <c r="AK37" s="1">
        <f>Family!Q37</f>
        <v>4317827.87</v>
      </c>
      <c r="AL37" s="1"/>
      <c r="AN37" s="1">
        <f>Civil!M37</f>
        <v>889519.28</v>
      </c>
      <c r="AO37" s="1"/>
      <c r="AP37" s="1">
        <f>Civil!O37</f>
        <v>-31405</v>
      </c>
      <c r="AQ37" s="1"/>
      <c r="AR37" s="1">
        <f>Civil!Q37</f>
        <v>858114.28</v>
      </c>
      <c r="AS37" s="1"/>
      <c r="AU37" s="1">
        <f>Waitangi!M37</f>
        <v>1467086.85</v>
      </c>
      <c r="AV37" s="1"/>
      <c r="AW37" s="1">
        <f>Waitangi!O37</f>
        <v>0</v>
      </c>
      <c r="AX37" s="1"/>
      <c r="AY37" s="1">
        <f t="shared" si="3"/>
        <v>1467086.85</v>
      </c>
      <c r="AZ37" s="1"/>
      <c r="BB37" s="1">
        <f>'Duty Lawyer'!M37</f>
        <v>846724.55</v>
      </c>
      <c r="BC37" s="1"/>
      <c r="BE37" s="1">
        <f>PDLA!M37</f>
        <v>44212.269899999999</v>
      </c>
      <c r="BF37" s="1"/>
    </row>
    <row r="38" spans="2:58">
      <c r="B38" s="12" t="s">
        <v>41</v>
      </c>
      <c r="C38" s="16">
        <f ca="1">SUM(OFFSET(S$100,3*ROWS(S$100:S102)-3,,3))</f>
        <v>28078376.319999997</v>
      </c>
      <c r="D38" s="16"/>
      <c r="J38" s="12" t="s">
        <v>41</v>
      </c>
      <c r="K38" s="16">
        <f ca="1">SUM(OFFSET(W$100,3*ROWS(W$100:W102)-3,,3))</f>
        <v>29103084.319999997</v>
      </c>
      <c r="L38" s="16"/>
      <c r="R38" s="8">
        <v>40299</v>
      </c>
      <c r="S38" s="1">
        <f t="shared" si="0"/>
        <v>14480171.52</v>
      </c>
      <c r="T38" s="1"/>
      <c r="U38" s="1">
        <f t="shared" si="1"/>
        <v>-181793</v>
      </c>
      <c r="V38" s="1"/>
      <c r="W38" s="1">
        <f t="shared" si="2"/>
        <v>14298378.52</v>
      </c>
      <c r="X38" s="1"/>
      <c r="Z38" s="1">
        <f>Criminal!M38</f>
        <v>6630319.9499999993</v>
      </c>
      <c r="AA38" s="1"/>
      <c r="AB38" s="1">
        <f>Criminal!O38</f>
        <v>-265284</v>
      </c>
      <c r="AC38" s="1"/>
      <c r="AD38" s="1">
        <f>Criminal!Q38</f>
        <v>6365035.9499999993</v>
      </c>
      <c r="AE38" s="1"/>
      <c r="AG38" s="1">
        <f>Family!M38</f>
        <v>4929696.51</v>
      </c>
      <c r="AH38" s="1"/>
      <c r="AI38" s="1">
        <f>Family!O38</f>
        <v>29642</v>
      </c>
      <c r="AJ38" s="1"/>
      <c r="AK38" s="1">
        <f>Family!Q38</f>
        <v>4959338.51</v>
      </c>
      <c r="AL38" s="1"/>
      <c r="AN38" s="1">
        <f>Civil!M38</f>
        <v>559435.17000000004</v>
      </c>
      <c r="AO38" s="1"/>
      <c r="AP38" s="1">
        <f>Civil!O38</f>
        <v>53849</v>
      </c>
      <c r="AQ38" s="1"/>
      <c r="AR38" s="1">
        <f>Civil!Q38</f>
        <v>613284.17000000004</v>
      </c>
      <c r="AS38" s="1"/>
      <c r="AU38" s="1">
        <f>Waitangi!M38</f>
        <v>1470609.92</v>
      </c>
      <c r="AV38" s="1"/>
      <c r="AW38" s="1">
        <f>Waitangi!O38</f>
        <v>0</v>
      </c>
      <c r="AX38" s="1"/>
      <c r="AY38" s="1">
        <f t="shared" si="3"/>
        <v>1470609.92</v>
      </c>
      <c r="AZ38" s="1"/>
      <c r="BB38" s="1">
        <f>'Duty Lawyer'!M38</f>
        <v>845901.25</v>
      </c>
      <c r="BC38" s="1"/>
      <c r="BE38" s="1">
        <f>PDLA!M38</f>
        <v>44208.72</v>
      </c>
      <c r="BF38" s="1"/>
    </row>
    <row r="39" spans="2:58">
      <c r="B39" s="12" t="s">
        <v>42</v>
      </c>
      <c r="C39" s="16">
        <f ca="1">SUM(OFFSET(S$100,3*ROWS(S$100:S103)-3,,3))</f>
        <v>37995278.439999998</v>
      </c>
      <c r="D39" s="16"/>
      <c r="J39" s="12" t="s">
        <v>42</v>
      </c>
      <c r="K39" s="16">
        <f ca="1">SUM(OFFSET(W$100,3*ROWS(W$100:W103)-3,,3))</f>
        <v>38700998.439999998</v>
      </c>
      <c r="L39" s="16"/>
      <c r="R39" s="8">
        <v>40330</v>
      </c>
      <c r="S39" s="1">
        <f t="shared" si="0"/>
        <v>14649159.069999998</v>
      </c>
      <c r="T39" s="1"/>
      <c r="U39" s="1">
        <f t="shared" si="1"/>
        <v>7378053</v>
      </c>
      <c r="V39" s="1"/>
      <c r="W39" s="1">
        <f t="shared" si="2"/>
        <v>22027212.07</v>
      </c>
      <c r="X39" s="1"/>
      <c r="Z39" s="1">
        <f>Criminal!M39</f>
        <v>6854524.25</v>
      </c>
      <c r="AA39" s="1"/>
      <c r="AB39" s="1">
        <f>Criminal!O39</f>
        <v>4234799</v>
      </c>
      <c r="AC39" s="1"/>
      <c r="AD39" s="1">
        <f>Criminal!Q39</f>
        <v>11089323.25</v>
      </c>
      <c r="AE39" s="1"/>
      <c r="AG39" s="1">
        <f>Family!M39</f>
        <v>4829389.7200000007</v>
      </c>
      <c r="AH39" s="1"/>
      <c r="AI39" s="1">
        <f>Family!O39</f>
        <v>3327452</v>
      </c>
      <c r="AJ39" s="1"/>
      <c r="AK39" s="1">
        <f>Family!Q39</f>
        <v>8156841.7200000007</v>
      </c>
      <c r="AL39" s="1"/>
      <c r="AN39" s="1">
        <f>Civil!M39</f>
        <v>627711.68999999994</v>
      </c>
      <c r="AO39" s="1"/>
      <c r="AP39" s="1">
        <f>Civil!O39</f>
        <v>160802</v>
      </c>
      <c r="AQ39" s="1"/>
      <c r="AR39" s="1">
        <f>Civil!Q39</f>
        <v>788513.69</v>
      </c>
      <c r="AS39" s="1"/>
      <c r="AU39" s="1">
        <f>Waitangi!M39</f>
        <v>1343002.04</v>
      </c>
      <c r="AV39" s="1"/>
      <c r="AW39" s="1">
        <f>Waitangi!O39</f>
        <v>-345000</v>
      </c>
      <c r="AX39" s="1"/>
      <c r="AY39" s="1">
        <f t="shared" si="3"/>
        <v>998002.04</v>
      </c>
      <c r="AZ39" s="1"/>
      <c r="BB39" s="1">
        <f>'Duty Lawyer'!M39</f>
        <v>945128.93</v>
      </c>
      <c r="BC39" s="1"/>
      <c r="BE39" s="1">
        <f>PDLA!M39</f>
        <v>49402.44</v>
      </c>
      <c r="BF39" s="1"/>
    </row>
    <row r="40" spans="2:58">
      <c r="B40" s="12" t="s">
        <v>43</v>
      </c>
      <c r="C40" s="16">
        <f ca="1">SUM(OFFSET(S$100,3*ROWS(S$100:S104)-3,,3))</f>
        <v>35570826.740000002</v>
      </c>
      <c r="D40" s="16">
        <f ca="1">SUM(OFFSET(T$100,3*ROWS(T$100:T104)-3,,3))</f>
        <v>36113769.018068187</v>
      </c>
      <c r="J40" s="12" t="s">
        <v>43</v>
      </c>
      <c r="K40" s="16">
        <f ca="1">SUM(OFFSET(W$100,3*ROWS(W$100:W104)-3,,3))</f>
        <v>37157173.740000002</v>
      </c>
      <c r="L40" s="16">
        <f ca="1">SUM(OFFSET(X$100,3*ROWS(X$100:X104)-3,,3))</f>
        <v>37412702.999885961</v>
      </c>
      <c r="R40" s="8">
        <v>40360</v>
      </c>
      <c r="S40" s="1">
        <f t="shared" si="0"/>
        <v>12773659.809899999</v>
      </c>
      <c r="T40" s="1"/>
      <c r="U40" s="1">
        <f t="shared" si="1"/>
        <v>942269</v>
      </c>
      <c r="V40" s="1"/>
      <c r="W40" s="1">
        <f t="shared" si="2"/>
        <v>13715928.809899999</v>
      </c>
      <c r="X40" s="1"/>
      <c r="Z40" s="1">
        <f>Criminal!M40</f>
        <v>5731954.1399999997</v>
      </c>
      <c r="AA40" s="1"/>
      <c r="AB40" s="1">
        <f>Criminal!O40</f>
        <v>863179</v>
      </c>
      <c r="AC40" s="1"/>
      <c r="AD40" s="1">
        <f>Criminal!Q40</f>
        <v>6595133.1399999997</v>
      </c>
      <c r="AE40" s="1"/>
      <c r="AG40" s="1">
        <f>Family!M40</f>
        <v>4537096.7799999993</v>
      </c>
      <c r="AH40" s="1"/>
      <c r="AI40" s="1">
        <f>Family!O40</f>
        <v>120815</v>
      </c>
      <c r="AJ40" s="1"/>
      <c r="AK40" s="1">
        <f>Family!Q40</f>
        <v>4657911.7799999993</v>
      </c>
      <c r="AL40" s="1"/>
      <c r="AN40" s="1">
        <f>Civil!M40</f>
        <v>521975.77</v>
      </c>
      <c r="AO40" s="1"/>
      <c r="AP40" s="1">
        <f>Civil!O40</f>
        <v>-41725</v>
      </c>
      <c r="AQ40" s="1"/>
      <c r="AR40" s="1">
        <f>Civil!Q40</f>
        <v>480250.77</v>
      </c>
      <c r="AS40" s="1"/>
      <c r="AU40" s="1">
        <f>Waitangi!M40</f>
        <v>1070740.8799000001</v>
      </c>
      <c r="AV40" s="1"/>
      <c r="AW40" s="1">
        <f>Waitangi!O40</f>
        <v>0</v>
      </c>
      <c r="AX40" s="1"/>
      <c r="AY40" s="1">
        <f t="shared" si="3"/>
        <v>1070740.8799000001</v>
      </c>
      <c r="AZ40" s="1"/>
      <c r="BB40" s="1">
        <f>'Duty Lawyer'!M40</f>
        <v>872497.27</v>
      </c>
      <c r="BC40" s="1"/>
      <c r="BE40" s="1">
        <f>PDLA!M40</f>
        <v>39394.97</v>
      </c>
      <c r="BF40" s="1"/>
    </row>
    <row r="41" spans="2:58">
      <c r="B41" s="12" t="s">
        <v>44</v>
      </c>
      <c r="C41" s="16">
        <f ca="1">SUM(OFFSET(S$100,3*ROWS(S$100:S105)-3,,3))</f>
        <v>40030412.880000003</v>
      </c>
      <c r="D41" s="16">
        <f ca="1">SUM(OFFSET(T$100,3*ROWS(T$100:T105)-3,,3))</f>
        <v>38205957.839797325</v>
      </c>
      <c r="J41" s="12" t="s">
        <v>44</v>
      </c>
      <c r="K41" s="16">
        <f ca="1">SUM(OFFSET(W$100,3*ROWS(W$100:W105)-3,,3))</f>
        <v>40716332</v>
      </c>
      <c r="L41" s="16">
        <f ca="1">SUM(OFFSET(X$100,3*ROWS(X$100:X105)-3,,3))</f>
        <v>38903088.785250664</v>
      </c>
      <c r="R41" s="8">
        <v>40391</v>
      </c>
      <c r="S41" s="1">
        <f t="shared" si="0"/>
        <v>13251215.679999998</v>
      </c>
      <c r="T41" s="1"/>
      <c r="U41" s="1">
        <f t="shared" si="1"/>
        <v>912742</v>
      </c>
      <c r="V41" s="1"/>
      <c r="W41" s="1">
        <f t="shared" si="2"/>
        <v>14163957.679999998</v>
      </c>
      <c r="X41" s="1"/>
      <c r="Z41" s="1">
        <f>Criminal!M41</f>
        <v>6118675.2199999997</v>
      </c>
      <c r="AA41" s="1"/>
      <c r="AB41" s="1">
        <f>Criminal!O41</f>
        <v>662456</v>
      </c>
      <c r="AC41" s="1"/>
      <c r="AD41" s="1">
        <f>Criminal!Q41</f>
        <v>6781131.2199999997</v>
      </c>
      <c r="AE41" s="1"/>
      <c r="AG41" s="1">
        <f>Family!M41</f>
        <v>4123846.34</v>
      </c>
      <c r="AH41" s="1"/>
      <c r="AI41" s="1">
        <f>Family!O41</f>
        <v>465077</v>
      </c>
      <c r="AJ41" s="1"/>
      <c r="AK41" s="1">
        <f>Family!Q41</f>
        <v>4588923.34</v>
      </c>
      <c r="AL41" s="1"/>
      <c r="AN41" s="1">
        <f>Civil!M41</f>
        <v>605823.84</v>
      </c>
      <c r="AO41" s="1"/>
      <c r="AP41" s="1">
        <f>Civil!O41</f>
        <v>-214791</v>
      </c>
      <c r="AQ41" s="1"/>
      <c r="AR41" s="1">
        <f>Civil!Q41</f>
        <v>391032.83999999997</v>
      </c>
      <c r="AS41" s="1"/>
      <c r="AU41" s="1">
        <f>Waitangi!M41</f>
        <v>1476152.06</v>
      </c>
      <c r="AV41" s="1"/>
      <c r="AW41" s="1">
        <f>Waitangi!O41</f>
        <v>0</v>
      </c>
      <c r="AX41" s="1"/>
      <c r="AY41" s="1">
        <f t="shared" si="3"/>
        <v>1476152.06</v>
      </c>
      <c r="AZ41" s="1"/>
      <c r="BB41" s="1">
        <f>'Duty Lawyer'!M41</f>
        <v>884535.93</v>
      </c>
      <c r="BC41" s="1"/>
      <c r="BE41" s="1">
        <f>PDLA!M41</f>
        <v>42182.29</v>
      </c>
      <c r="BF41" s="1"/>
    </row>
    <row r="42" spans="2:58">
      <c r="B42" s="12" t="s">
        <v>45</v>
      </c>
      <c r="C42" s="16">
        <f ca="1">SUM(OFFSET(S$100,3*ROWS(S$100:S106)-3,,3))</f>
        <v>30267175.029999997</v>
      </c>
      <c r="D42" s="16">
        <f ca="1">SUM(OFFSET(T$100,3*ROWS(T$100:T106)-3,,3))</f>
        <v>31095741.00214196</v>
      </c>
      <c r="J42" s="12" t="s">
        <v>45</v>
      </c>
      <c r="K42" s="16">
        <f ca="1">SUM(OFFSET(W$100,3*ROWS(W$100:W106)-3,,3))</f>
        <v>30861868.289999999</v>
      </c>
      <c r="L42" s="16">
        <f ca="1">SUM(OFFSET(X$100,3*ROWS(X$100:X106)-3,,3))</f>
        <v>31792871.947595287</v>
      </c>
      <c r="R42" s="8">
        <v>40422</v>
      </c>
      <c r="S42" s="1">
        <f t="shared" si="0"/>
        <v>15956184.129999999</v>
      </c>
      <c r="T42" s="1"/>
      <c r="U42" s="1">
        <f t="shared" si="1"/>
        <v>-1809193</v>
      </c>
      <c r="V42" s="1"/>
      <c r="W42" s="1">
        <f t="shared" si="2"/>
        <v>14146991.129999999</v>
      </c>
      <c r="X42" s="1"/>
      <c r="Z42" s="1">
        <f>Criminal!M42</f>
        <v>6990766.1200000001</v>
      </c>
      <c r="AA42" s="1"/>
      <c r="AB42" s="1">
        <f>Criminal!O42</f>
        <v>-1490728</v>
      </c>
      <c r="AC42" s="1"/>
      <c r="AD42" s="1">
        <f>Criminal!Q42</f>
        <v>5500038.1200000001</v>
      </c>
      <c r="AE42" s="1"/>
      <c r="AG42" s="1">
        <f>Family!M42</f>
        <v>5100875.7299999995</v>
      </c>
      <c r="AH42" s="1"/>
      <c r="AI42" s="1">
        <f>Family!O42</f>
        <v>-367870</v>
      </c>
      <c r="AJ42" s="1"/>
      <c r="AK42" s="1">
        <f>Family!Q42</f>
        <v>4733005.7299999995</v>
      </c>
      <c r="AL42" s="1"/>
      <c r="AN42" s="1">
        <f>Civil!M42</f>
        <v>917487.24</v>
      </c>
      <c r="AO42" s="1"/>
      <c r="AP42" s="1">
        <f>Civil!O42</f>
        <v>49405</v>
      </c>
      <c r="AQ42" s="1"/>
      <c r="AR42" s="1">
        <f>Civil!Q42</f>
        <v>966892.24</v>
      </c>
      <c r="AS42" s="1"/>
      <c r="AU42" s="1">
        <f>Waitangi!M42</f>
        <v>2121621.4500000002</v>
      </c>
      <c r="AV42" s="1"/>
      <c r="AW42" s="1">
        <f>Waitangi!O42</f>
        <v>0</v>
      </c>
      <c r="AX42" s="1"/>
      <c r="AY42" s="1">
        <f t="shared" si="3"/>
        <v>2121621.4500000002</v>
      </c>
      <c r="AZ42" s="1"/>
      <c r="BB42" s="1">
        <f>'Duty Lawyer'!M42</f>
        <v>785774.11</v>
      </c>
      <c r="BC42" s="1"/>
      <c r="BE42" s="1">
        <f>PDLA!M42</f>
        <v>39659.480000000003</v>
      </c>
      <c r="BF42" s="1"/>
    </row>
    <row r="43" spans="2:58">
      <c r="B43" s="12" t="s">
        <v>46</v>
      </c>
      <c r="C43" s="12"/>
      <c r="D43" s="16">
        <f ca="1">SUM(OFFSET(T$100,3*ROWS(T$100:T107)-3,,3))</f>
        <v>39220089.833578162</v>
      </c>
      <c r="J43" s="12" t="s">
        <v>46</v>
      </c>
      <c r="K43" s="12"/>
      <c r="L43" s="16">
        <f ca="1">SUM(OFFSET(X$100,3*ROWS(X$100:X107)-3,,3))</f>
        <v>39917220.779031485</v>
      </c>
      <c r="R43" s="8">
        <v>40452</v>
      </c>
      <c r="S43" s="1">
        <f t="shared" si="0"/>
        <v>7171883.25</v>
      </c>
      <c r="T43" s="1"/>
      <c r="U43" s="1">
        <f t="shared" si="1"/>
        <v>7198656</v>
      </c>
      <c r="V43" s="1"/>
      <c r="W43" s="1">
        <f t="shared" si="2"/>
        <v>14370539.25</v>
      </c>
      <c r="X43" s="1"/>
      <c r="Z43" s="1">
        <f>Criminal!M43</f>
        <v>3293139.84</v>
      </c>
      <c r="AA43" s="1"/>
      <c r="AB43" s="1">
        <f>Criminal!O43</f>
        <v>5113143</v>
      </c>
      <c r="AC43" s="1"/>
      <c r="AD43" s="1">
        <f>Criminal!Q43</f>
        <v>8406282.8399999999</v>
      </c>
      <c r="AE43" s="1"/>
      <c r="AG43" s="1">
        <f>Family!M43</f>
        <v>2188977.27</v>
      </c>
      <c r="AH43" s="1"/>
      <c r="AI43" s="1">
        <f>Family!O43</f>
        <v>1830321</v>
      </c>
      <c r="AJ43" s="1"/>
      <c r="AK43" s="1">
        <f>Family!Q43</f>
        <v>4019298.27</v>
      </c>
      <c r="AL43" s="1"/>
      <c r="AN43" s="1">
        <f>Civil!M43</f>
        <v>358000.53999999992</v>
      </c>
      <c r="AO43" s="1"/>
      <c r="AP43" s="1">
        <f>Civil!O43</f>
        <v>255192</v>
      </c>
      <c r="AQ43" s="1"/>
      <c r="AR43" s="1">
        <f>Civil!Q43</f>
        <v>613192.53999999992</v>
      </c>
      <c r="AS43" s="1"/>
      <c r="AU43" s="1">
        <f>Waitangi!M43</f>
        <v>428390.15</v>
      </c>
      <c r="AV43" s="1"/>
      <c r="AW43" s="1">
        <f>Waitangi!O43</f>
        <v>0</v>
      </c>
      <c r="AX43" s="1"/>
      <c r="AY43" s="1">
        <f t="shared" si="3"/>
        <v>428390.15</v>
      </c>
      <c r="AZ43" s="1"/>
      <c r="BB43" s="1">
        <f>'Duty Lawyer'!M43</f>
        <v>865473.15</v>
      </c>
      <c r="BC43" s="1"/>
      <c r="BE43" s="1">
        <f>PDLA!M43</f>
        <v>37902.300000000003</v>
      </c>
      <c r="BF43" s="1"/>
    </row>
    <row r="44" spans="2:58">
      <c r="B44" s="12" t="s">
        <v>47</v>
      </c>
      <c r="C44" s="12"/>
      <c r="D44" s="16">
        <f ca="1">SUM(OFFSET(T$100,3*ROWS(T$100:T108)-3,,3))</f>
        <v>39685985.561023317</v>
      </c>
      <c r="J44" s="12" t="s">
        <v>47</v>
      </c>
      <c r="K44" s="12"/>
      <c r="L44" s="16">
        <f ca="1">SUM(OFFSET(X$100,3*ROWS(X$100:X108)-3,,3))</f>
        <v>40297434.862841837</v>
      </c>
      <c r="R44" s="8">
        <v>40483</v>
      </c>
      <c r="S44" s="1">
        <f t="shared" si="0"/>
        <v>14820685.419999996</v>
      </c>
      <c r="T44" s="1"/>
      <c r="U44" s="1">
        <f t="shared" si="1"/>
        <v>5959508</v>
      </c>
      <c r="V44" s="1"/>
      <c r="W44" s="1">
        <f t="shared" si="2"/>
        <v>20780193.419999994</v>
      </c>
      <c r="X44" s="1"/>
      <c r="Z44" s="1">
        <f>Criminal!M44</f>
        <v>6807553.8900000006</v>
      </c>
      <c r="AA44" s="1"/>
      <c r="AB44" s="1">
        <f>Criminal!O44</f>
        <v>4526531</v>
      </c>
      <c r="AC44" s="1"/>
      <c r="AD44" s="1">
        <f>Criminal!Q44</f>
        <v>11334084.890000001</v>
      </c>
      <c r="AE44" s="1"/>
      <c r="AG44" s="1">
        <f>Family!M44</f>
        <v>4743194.9899999984</v>
      </c>
      <c r="AH44" s="1"/>
      <c r="AI44" s="1">
        <f>Family!O44</f>
        <v>1268141</v>
      </c>
      <c r="AJ44" s="1"/>
      <c r="AK44" s="1">
        <f>Family!Q44</f>
        <v>6011335.9899999984</v>
      </c>
      <c r="AL44" s="1"/>
      <c r="AN44" s="1">
        <f>Civil!M44</f>
        <v>617595.45000000019</v>
      </c>
      <c r="AO44" s="1"/>
      <c r="AP44" s="1">
        <f>Civil!O44</f>
        <v>164836</v>
      </c>
      <c r="AQ44" s="1"/>
      <c r="AR44" s="1">
        <f>Civil!Q44</f>
        <v>782431.45000000019</v>
      </c>
      <c r="AS44" s="1"/>
      <c r="AU44" s="1">
        <f>Waitangi!M44</f>
        <v>1667679.51</v>
      </c>
      <c r="AV44" s="1"/>
      <c r="AW44" s="1">
        <f>Waitangi!O44</f>
        <v>0</v>
      </c>
      <c r="AX44" s="1"/>
      <c r="AY44" s="1">
        <f t="shared" si="3"/>
        <v>1667679.51</v>
      </c>
      <c r="AZ44" s="1"/>
      <c r="BB44" s="1">
        <f>'Duty Lawyer'!M44</f>
        <v>934782.96</v>
      </c>
      <c r="BC44" s="1"/>
      <c r="BE44" s="1">
        <f>PDLA!M44</f>
        <v>49878.62</v>
      </c>
      <c r="BF44" s="1"/>
    </row>
    <row r="45" spans="2:58">
      <c r="B45" s="12" t="s">
        <v>48</v>
      </c>
      <c r="C45" s="12"/>
      <c r="D45" s="16">
        <f ca="1">SUM(OFFSET(T$100,3*ROWS(T$100:T109)-3,,3))</f>
        <v>39407067.748839885</v>
      </c>
      <c r="J45" s="12" t="s">
        <v>48</v>
      </c>
      <c r="K45" s="12"/>
      <c r="L45" s="16">
        <f ca="1">SUM(OFFSET(X$100,3*ROWS(X$100:X109)-3,,3))</f>
        <v>39832391.674903475</v>
      </c>
      <c r="R45" s="8">
        <v>40513</v>
      </c>
      <c r="S45" s="1">
        <f t="shared" si="0"/>
        <v>15540452.219999999</v>
      </c>
      <c r="T45" s="1"/>
      <c r="U45" s="1">
        <f t="shared" si="1"/>
        <v>-8862208</v>
      </c>
      <c r="V45" s="1"/>
      <c r="W45" s="1">
        <f t="shared" si="2"/>
        <v>6678244.2199999988</v>
      </c>
      <c r="X45" s="1"/>
      <c r="Z45" s="1">
        <f>Criminal!M45</f>
        <v>6769043.959999999</v>
      </c>
      <c r="AA45" s="1"/>
      <c r="AB45" s="1">
        <f>Criminal!O45</f>
        <v>-6602580</v>
      </c>
      <c r="AC45" s="1"/>
      <c r="AD45" s="1">
        <f>Criminal!Q45</f>
        <v>166463.95999999903</v>
      </c>
      <c r="AE45" s="1"/>
      <c r="AG45" s="1">
        <f>Family!M45</f>
        <v>5499605.0700000003</v>
      </c>
      <c r="AH45" s="1"/>
      <c r="AI45" s="1">
        <f>Family!O45</f>
        <v>-1926171</v>
      </c>
      <c r="AJ45" s="1"/>
      <c r="AK45" s="1">
        <f>Family!Q45</f>
        <v>3573434.0700000003</v>
      </c>
      <c r="AL45" s="1"/>
      <c r="AN45" s="1">
        <f>Civil!M45</f>
        <v>725418.9800000001</v>
      </c>
      <c r="AO45" s="1"/>
      <c r="AP45" s="1">
        <f>Civil!O45</f>
        <v>-333457</v>
      </c>
      <c r="AQ45" s="1"/>
      <c r="AR45" s="1">
        <f>Civil!Q45</f>
        <v>391961.9800000001</v>
      </c>
      <c r="AS45" s="1"/>
      <c r="AU45" s="1">
        <f>Waitangi!M45</f>
        <v>1675308.53</v>
      </c>
      <c r="AV45" s="1"/>
      <c r="AW45" s="1">
        <f>Waitangi!O45</f>
        <v>0</v>
      </c>
      <c r="AX45" s="1"/>
      <c r="AY45" s="1">
        <f t="shared" si="3"/>
        <v>1675308.53</v>
      </c>
      <c r="AZ45" s="1"/>
      <c r="BB45" s="1">
        <f>'Duty Lawyer'!M45</f>
        <v>822298.06</v>
      </c>
      <c r="BC45" s="1"/>
      <c r="BE45" s="1">
        <f>PDLA!M45</f>
        <v>48777.62</v>
      </c>
      <c r="BF45" s="1"/>
    </row>
    <row r="46" spans="2:58">
      <c r="B46" s="12" t="s">
        <v>49</v>
      </c>
      <c r="C46" s="12"/>
      <c r="D46" s="16">
        <f ca="1">SUM(OFFSET(T$100,3*ROWS(T$100:T110)-3,,3))</f>
        <v>32371487.267131303</v>
      </c>
      <c r="J46" s="12" t="s">
        <v>49</v>
      </c>
      <c r="K46" s="12"/>
      <c r="L46" s="16">
        <f ca="1">SUM(OFFSET(X$100,3*ROWS(X$100:X110)-3,,3))</f>
        <v>32796811.193194889</v>
      </c>
      <c r="R46" s="8">
        <v>40544</v>
      </c>
      <c r="S46" s="1">
        <f t="shared" si="0"/>
        <v>10496510.159999998</v>
      </c>
      <c r="T46" s="1"/>
      <c r="U46" s="1">
        <f t="shared" si="1"/>
        <v>2808234</v>
      </c>
      <c r="V46" s="1"/>
      <c r="W46" s="1">
        <f t="shared" si="2"/>
        <v>13304744.159999998</v>
      </c>
      <c r="X46" s="1"/>
      <c r="Z46" s="1">
        <f>Criminal!M46</f>
        <v>3791809.83</v>
      </c>
      <c r="AA46" s="1"/>
      <c r="AB46" s="1">
        <f>Criminal!O46</f>
        <v>2318127</v>
      </c>
      <c r="AC46" s="1"/>
      <c r="AD46" s="1">
        <f>Criminal!Q46</f>
        <v>6109936.8300000001</v>
      </c>
      <c r="AE46" s="1"/>
      <c r="AG46" s="1">
        <f>Family!M46</f>
        <v>4124073.53</v>
      </c>
      <c r="AH46" s="1"/>
      <c r="AI46" s="1">
        <f>Family!O46</f>
        <v>344708</v>
      </c>
      <c r="AJ46" s="1"/>
      <c r="AK46" s="1">
        <f>Family!Q46</f>
        <v>4468781.5299999993</v>
      </c>
      <c r="AL46" s="1"/>
      <c r="AN46" s="1">
        <f>Civil!M46</f>
        <v>445148.49000000005</v>
      </c>
      <c r="AO46" s="1"/>
      <c r="AP46" s="1">
        <f>Civil!O46</f>
        <v>145399</v>
      </c>
      <c r="AQ46" s="1"/>
      <c r="AR46" s="1">
        <f>Civil!Q46</f>
        <v>590547.49</v>
      </c>
      <c r="AS46" s="1"/>
      <c r="AU46" s="1">
        <f>Waitangi!M46</f>
        <v>1336456.1200000001</v>
      </c>
      <c r="AV46" s="1"/>
      <c r="AW46" s="1">
        <f>Waitangi!O46</f>
        <v>0</v>
      </c>
      <c r="AX46" s="1"/>
      <c r="AY46" s="1">
        <f t="shared" si="3"/>
        <v>1336456.1200000001</v>
      </c>
      <c r="AZ46" s="1"/>
      <c r="BB46" s="1">
        <f>'Duty Lawyer'!M46</f>
        <v>758025.28</v>
      </c>
      <c r="BC46" s="1"/>
      <c r="BE46" s="1">
        <f>PDLA!M46</f>
        <v>40996.910000000003</v>
      </c>
      <c r="BF46" s="1"/>
    </row>
    <row r="47" spans="2:58">
      <c r="B47" s="12" t="s">
        <v>50</v>
      </c>
      <c r="C47" s="12"/>
      <c r="D47" s="16">
        <f ca="1">SUM(OFFSET(T$100,3*ROWS(T$100:T111)-3,,3))</f>
        <v>40371191.640379108</v>
      </c>
      <c r="J47" s="12" t="s">
        <v>50</v>
      </c>
      <c r="K47" s="12"/>
      <c r="L47" s="16">
        <f ca="1">SUM(OFFSET(X$100,3*ROWS(X$100:X111)-3,,3))</f>
        <v>40796515.566442698</v>
      </c>
      <c r="R47" s="8">
        <v>40575</v>
      </c>
      <c r="S47" s="1">
        <f t="shared" si="0"/>
        <v>11243644.49</v>
      </c>
      <c r="T47" s="1"/>
      <c r="U47" s="1">
        <f t="shared" si="1"/>
        <v>951072</v>
      </c>
      <c r="V47" s="1"/>
      <c r="W47" s="1">
        <f t="shared" si="2"/>
        <v>12194716.49</v>
      </c>
      <c r="X47" s="1"/>
      <c r="Z47" s="1">
        <f>Criminal!M47</f>
        <v>4643693.1999999993</v>
      </c>
      <c r="AA47" s="1"/>
      <c r="AB47" s="1">
        <f>Criminal!O47</f>
        <v>641303</v>
      </c>
      <c r="AC47" s="1"/>
      <c r="AD47" s="1">
        <f>Criminal!Q47</f>
        <v>5284996.1999999993</v>
      </c>
      <c r="AE47" s="1"/>
      <c r="AG47" s="1">
        <f>Family!M47</f>
        <v>4055648.5199999996</v>
      </c>
      <c r="AH47" s="1"/>
      <c r="AI47" s="1">
        <f>Family!O47</f>
        <v>259323</v>
      </c>
      <c r="AJ47" s="1"/>
      <c r="AK47" s="1">
        <f>Family!Q47</f>
        <v>4314971.5199999996</v>
      </c>
      <c r="AL47" s="1"/>
      <c r="AN47" s="1">
        <f>Civil!M47</f>
        <v>479481.9</v>
      </c>
      <c r="AO47" s="1"/>
      <c r="AP47" s="1">
        <f>Civil!O47</f>
        <v>50446</v>
      </c>
      <c r="AQ47" s="1"/>
      <c r="AR47" s="1">
        <f>Civil!Q47</f>
        <v>529927.9</v>
      </c>
      <c r="AS47" s="1"/>
      <c r="AU47" s="1">
        <f>Waitangi!M47</f>
        <v>1165570.51</v>
      </c>
      <c r="AV47" s="1"/>
      <c r="AW47" s="1">
        <f>Waitangi!O47</f>
        <v>0</v>
      </c>
      <c r="AX47" s="1"/>
      <c r="AY47" s="1">
        <f t="shared" si="3"/>
        <v>1165570.51</v>
      </c>
      <c r="AZ47" s="1"/>
      <c r="BB47" s="1">
        <f>'Duty Lawyer'!M47</f>
        <v>857037.96</v>
      </c>
      <c r="BC47" s="1"/>
      <c r="BE47" s="1">
        <f>PDLA!M47</f>
        <v>42212.4</v>
      </c>
      <c r="BF47" s="1"/>
    </row>
    <row r="48" spans="2:58">
      <c r="B48" s="12" t="s">
        <v>51</v>
      </c>
      <c r="C48" s="12"/>
      <c r="D48" s="16">
        <f ca="1">SUM(OFFSET(T$100,3*ROWS(T$100:T112)-3,,3))</f>
        <v>40919312.541736692</v>
      </c>
      <c r="J48" s="12" t="s">
        <v>51</v>
      </c>
      <c r="K48" s="12"/>
      <c r="L48" s="16">
        <f ca="1">SUM(OFFSET(X$100,3*ROWS(X$100:X112)-3,,3))</f>
        <v>41303616.075906895</v>
      </c>
      <c r="R48" s="8">
        <v>40603</v>
      </c>
      <c r="S48" s="1">
        <f t="shared" si="0"/>
        <v>13402243.9</v>
      </c>
      <c r="T48" s="1"/>
      <c r="U48" s="1">
        <f t="shared" si="1"/>
        <v>962196</v>
      </c>
      <c r="V48" s="1"/>
      <c r="W48" s="1">
        <f t="shared" si="2"/>
        <v>14364439.9</v>
      </c>
      <c r="X48" s="1"/>
      <c r="Z48" s="1">
        <f>Criminal!M48</f>
        <v>5190575.8900000015</v>
      </c>
      <c r="AA48" s="1"/>
      <c r="AB48" s="1">
        <f>Criminal!O48</f>
        <v>957567</v>
      </c>
      <c r="AC48" s="1"/>
      <c r="AD48" s="1">
        <f>Criminal!Q48</f>
        <v>6148142.8900000015</v>
      </c>
      <c r="AE48" s="1"/>
      <c r="AG48" s="1">
        <f>Family!M48</f>
        <v>4634703.84</v>
      </c>
      <c r="AH48" s="1"/>
      <c r="AI48" s="1">
        <f>Family!O48</f>
        <v>51233</v>
      </c>
      <c r="AJ48" s="1"/>
      <c r="AK48" s="1">
        <f>Family!Q48</f>
        <v>4685936.84</v>
      </c>
      <c r="AL48" s="1"/>
      <c r="AN48" s="1">
        <f>Civil!M48</f>
        <v>521041.79</v>
      </c>
      <c r="AO48" s="1"/>
      <c r="AP48" s="1">
        <f>Civil!O48</f>
        <v>-46604</v>
      </c>
      <c r="AQ48" s="1"/>
      <c r="AR48" s="1">
        <f>Civil!Q48</f>
        <v>474437.79</v>
      </c>
      <c r="AS48" s="1"/>
      <c r="AU48" s="1">
        <f>Waitangi!M48</f>
        <v>2046354.25</v>
      </c>
      <c r="AV48" s="1"/>
      <c r="AW48" s="1">
        <f>Waitangi!O48</f>
        <v>0</v>
      </c>
      <c r="AX48" s="1"/>
      <c r="AY48" s="1">
        <f t="shared" si="3"/>
        <v>2046354.25</v>
      </c>
      <c r="AZ48" s="1"/>
      <c r="BB48" s="1">
        <f>'Duty Lawyer'!M48</f>
        <v>955603.42</v>
      </c>
      <c r="BC48" s="1"/>
      <c r="BE48" s="1">
        <f>PDLA!M48</f>
        <v>53964.71</v>
      </c>
      <c r="BF48" s="1"/>
    </row>
    <row r="49" spans="2:58">
      <c r="B49" s="12" t="s">
        <v>52</v>
      </c>
      <c r="C49" s="12"/>
      <c r="D49" s="16">
        <f ca="1">SUM(OFFSET(T$100,3*ROWS(T$100:T113)-3,,3))</f>
        <v>40729734.078476325</v>
      </c>
      <c r="J49" s="12" t="s">
        <v>52</v>
      </c>
      <c r="K49" s="12"/>
      <c r="L49" s="16">
        <f ca="1">SUM(OFFSET(X$100,3*ROWS(X$100:X113)-3,,3))</f>
        <v>41093195.537186593</v>
      </c>
      <c r="R49" s="8">
        <v>40634</v>
      </c>
      <c r="S49" s="1">
        <f t="shared" si="0"/>
        <v>11656852.209900001</v>
      </c>
      <c r="T49" s="1"/>
      <c r="U49" s="1">
        <f t="shared" si="1"/>
        <v>-3311173</v>
      </c>
      <c r="V49" s="1"/>
      <c r="W49" s="1">
        <f t="shared" si="2"/>
        <v>8345679.2099000011</v>
      </c>
      <c r="X49" s="1"/>
      <c r="Z49" s="1">
        <f>Criminal!M49</f>
        <v>5274516.0000000009</v>
      </c>
      <c r="AA49" s="1"/>
      <c r="AB49" s="1">
        <f>Criminal!O49</f>
        <v>-1776453</v>
      </c>
      <c r="AC49" s="1"/>
      <c r="AD49" s="1">
        <f>Criminal!Q49</f>
        <v>3498063.0000000009</v>
      </c>
      <c r="AE49" s="1"/>
      <c r="AG49" s="1">
        <f>Family!M49</f>
        <v>4106547.1</v>
      </c>
      <c r="AH49" s="1"/>
      <c r="AI49" s="1">
        <f>Family!O49</f>
        <v>-1304974</v>
      </c>
      <c r="AJ49" s="1"/>
      <c r="AK49" s="1">
        <f>Family!Q49</f>
        <v>2801573.1</v>
      </c>
      <c r="AL49" s="1"/>
      <c r="AN49" s="1">
        <f>Civil!M49</f>
        <v>433616.00999999995</v>
      </c>
      <c r="AO49" s="1"/>
      <c r="AP49" s="1">
        <f>Civil!O49</f>
        <v>-229746</v>
      </c>
      <c r="AQ49" s="1"/>
      <c r="AR49" s="1">
        <f>Civil!Q49</f>
        <v>203870.00999999995</v>
      </c>
      <c r="AS49" s="1"/>
      <c r="AU49" s="1">
        <f>Waitangi!M49</f>
        <v>1049598.28</v>
      </c>
      <c r="AV49" s="1"/>
      <c r="AW49" s="1">
        <f>Waitangi!O49</f>
        <v>0</v>
      </c>
      <c r="AX49" s="1"/>
      <c r="AY49" s="1">
        <f t="shared" si="3"/>
        <v>1049598.28</v>
      </c>
      <c r="AZ49" s="1"/>
      <c r="BB49" s="1">
        <f>'Duty Lawyer'!M49</f>
        <v>755022.0699</v>
      </c>
      <c r="BC49" s="1"/>
      <c r="BE49" s="1">
        <f>PDLA!M49</f>
        <v>37552.75</v>
      </c>
      <c r="BF49" s="1"/>
    </row>
    <row r="50" spans="2:58">
      <c r="B50" s="12" t="s">
        <v>53</v>
      </c>
      <c r="C50" s="12"/>
      <c r="D50" s="16">
        <f ca="1">SUM(OFFSET(T$100,3*ROWS(T$100:T114)-3,,3))</f>
        <v>33518531.245855726</v>
      </c>
      <c r="J50" s="12" t="s">
        <v>53</v>
      </c>
      <c r="K50" s="12"/>
      <c r="L50" s="16">
        <f ca="1">SUM(OFFSET(X$100,3*ROWS(X$100:X114)-3,,3))</f>
        <v>33881992.704565994</v>
      </c>
      <c r="R50" s="8">
        <v>40664</v>
      </c>
      <c r="S50" s="1">
        <f t="shared" si="0"/>
        <v>14352048.589999998</v>
      </c>
      <c r="T50" s="1"/>
      <c r="U50" s="1">
        <f t="shared" si="1"/>
        <v>137295</v>
      </c>
      <c r="V50" s="1"/>
      <c r="W50" s="1">
        <f t="shared" si="2"/>
        <v>14489343.589999998</v>
      </c>
      <c r="X50" s="1"/>
      <c r="Z50" s="1">
        <f>Criminal!M50</f>
        <v>6793385.8600000003</v>
      </c>
      <c r="AA50" s="1"/>
      <c r="AB50" s="1">
        <f>Criminal!O50</f>
        <v>-350554</v>
      </c>
      <c r="AC50" s="1"/>
      <c r="AD50" s="1">
        <f>Criminal!Q50</f>
        <v>6442831.8600000003</v>
      </c>
      <c r="AE50" s="1"/>
      <c r="AG50" s="1">
        <f>Family!M50</f>
        <v>4651045.5900000008</v>
      </c>
      <c r="AH50" s="1"/>
      <c r="AI50" s="1">
        <f>Family!O50</f>
        <v>151528</v>
      </c>
      <c r="AJ50" s="1"/>
      <c r="AK50" s="1">
        <f>Family!Q50</f>
        <v>4802573.5900000008</v>
      </c>
      <c r="AL50" s="1"/>
      <c r="AN50" s="1">
        <f>Civil!M50</f>
        <v>693240.78999999992</v>
      </c>
      <c r="AO50" s="1"/>
      <c r="AP50" s="1">
        <f>Civil!O50</f>
        <v>336321</v>
      </c>
      <c r="AQ50" s="1"/>
      <c r="AR50" s="1">
        <f>Civil!Q50</f>
        <v>1029561.7899999999</v>
      </c>
      <c r="AS50" s="1"/>
      <c r="AU50" s="1">
        <f>Waitangi!M50</f>
        <v>1183984.6100000001</v>
      </c>
      <c r="AV50" s="1"/>
      <c r="AW50" s="1">
        <f>Waitangi!O50</f>
        <v>0</v>
      </c>
      <c r="AX50" s="1"/>
      <c r="AY50" s="1">
        <f t="shared" si="3"/>
        <v>1183984.6100000001</v>
      </c>
      <c r="AZ50" s="1"/>
      <c r="BB50" s="1">
        <f>'Duty Lawyer'!M50</f>
        <v>970925.2</v>
      </c>
      <c r="BC50" s="1"/>
      <c r="BE50" s="1">
        <f>PDLA!M50</f>
        <v>59466.54</v>
      </c>
      <c r="BF50" s="1"/>
    </row>
    <row r="51" spans="2:58">
      <c r="B51" s="12" t="s">
        <v>54</v>
      </c>
      <c r="C51" s="12"/>
      <c r="D51" s="16">
        <f ca="1">SUM(OFFSET(T$100,3*ROWS(T$100:T115)-3,,3))</f>
        <v>41622077.083076291</v>
      </c>
      <c r="J51" s="12" t="s">
        <v>54</v>
      </c>
      <c r="K51" s="12"/>
      <c r="L51" s="16">
        <f ca="1">SUM(OFFSET(X$100,3*ROWS(X$100:X115)-3,,3))</f>
        <v>41985538.541786559</v>
      </c>
      <c r="R51" s="8">
        <v>40695</v>
      </c>
      <c r="S51" s="1">
        <f t="shared" si="0"/>
        <v>13762485.300000003</v>
      </c>
      <c r="T51" s="1"/>
      <c r="U51" s="1">
        <f t="shared" si="1"/>
        <v>32308</v>
      </c>
      <c r="V51" s="1"/>
      <c r="W51" s="1">
        <f t="shared" si="2"/>
        <v>13794793.300000003</v>
      </c>
      <c r="X51" s="1"/>
      <c r="Z51" s="1">
        <f>Criminal!M51</f>
        <v>6830055.5499999998</v>
      </c>
      <c r="AA51" s="1"/>
      <c r="AB51" s="1">
        <f>Criminal!O51</f>
        <v>-138064</v>
      </c>
      <c r="AC51" s="1"/>
      <c r="AD51" s="1">
        <f>Criminal!Q51</f>
        <v>6691991.5499999998</v>
      </c>
      <c r="AE51" s="1"/>
      <c r="AG51" s="1">
        <f>Family!M51</f>
        <v>4471216.370000001</v>
      </c>
      <c r="AH51" s="1"/>
      <c r="AI51" s="1">
        <f>Family!O51</f>
        <v>11659</v>
      </c>
      <c r="AJ51" s="1"/>
      <c r="AK51" s="1">
        <f>Family!Q51</f>
        <v>4482875.370000001</v>
      </c>
      <c r="AL51" s="1"/>
      <c r="AN51" s="1">
        <f>Civil!M51</f>
        <v>511823.58</v>
      </c>
      <c r="AO51" s="1"/>
      <c r="AP51" s="1">
        <f>Civil!O51</f>
        <v>28674</v>
      </c>
      <c r="AQ51" s="1"/>
      <c r="AR51" s="1">
        <f>Civil!Q51</f>
        <v>540497.58000000007</v>
      </c>
      <c r="AS51" s="1"/>
      <c r="AU51" s="1">
        <f>Waitangi!M51</f>
        <v>1006766.9</v>
      </c>
      <c r="AV51" s="1"/>
      <c r="AW51" s="1">
        <f>Waitangi!O51</f>
        <v>130039</v>
      </c>
      <c r="AX51" s="1"/>
      <c r="AY51" s="1">
        <f t="shared" si="3"/>
        <v>1136805.8999999999</v>
      </c>
      <c r="AZ51" s="1"/>
      <c r="BB51" s="1">
        <f>'Duty Lawyer'!M51</f>
        <v>886771.9</v>
      </c>
      <c r="BC51" s="1"/>
      <c r="BE51" s="1">
        <f>PDLA!M51</f>
        <v>55851</v>
      </c>
      <c r="BF51" s="1"/>
    </row>
    <row r="52" spans="2:58">
      <c r="B52" s="12" t="s">
        <v>104</v>
      </c>
      <c r="C52" s="12"/>
      <c r="D52" s="16">
        <f ca="1">SUM(OFFSET(T$100,3*ROWS(T$100:T116)-3,,3))</f>
        <v>41540660.371807933</v>
      </c>
      <c r="J52" s="12" t="s">
        <v>104</v>
      </c>
      <c r="K52" s="12"/>
      <c r="L52" s="16">
        <f ca="1">SUM(OFFSET(X$100,3*ROWS(X$100:X116)-3,,3))</f>
        <v>41825787.828871846</v>
      </c>
      <c r="R52" s="8">
        <v>40725</v>
      </c>
      <c r="S52" s="1">
        <f t="shared" si="0"/>
        <v>13613335.959899999</v>
      </c>
      <c r="T52" s="1"/>
      <c r="U52" s="1">
        <f t="shared" si="1"/>
        <v>-1271700</v>
      </c>
      <c r="V52" s="1"/>
      <c r="W52" s="1">
        <f t="shared" si="2"/>
        <v>12341635.959899999</v>
      </c>
      <c r="X52" s="1"/>
      <c r="Z52" s="1">
        <f>Criminal!M52</f>
        <v>5998732.4900000002</v>
      </c>
      <c r="AA52" s="1"/>
      <c r="AB52" s="1">
        <f>Criminal!O52</f>
        <v>-817750</v>
      </c>
      <c r="AC52" s="1"/>
      <c r="AD52" s="1">
        <f>Criminal!Q52</f>
        <v>5180982.49</v>
      </c>
      <c r="AE52" s="1"/>
      <c r="AG52" s="1">
        <f>Family!M52</f>
        <v>4668267.92</v>
      </c>
      <c r="AH52" s="1"/>
      <c r="AI52" s="1">
        <f>Family!O52</f>
        <v>-461888</v>
      </c>
      <c r="AJ52" s="1"/>
      <c r="AK52" s="1">
        <f>Family!Q52</f>
        <v>4206379.92</v>
      </c>
      <c r="AL52" s="1"/>
      <c r="AN52" s="1">
        <f>Civil!M52</f>
        <v>607231.43999999983</v>
      </c>
      <c r="AO52" s="1"/>
      <c r="AP52" s="1">
        <f>Civil!O52</f>
        <v>7938</v>
      </c>
      <c r="AQ52" s="1"/>
      <c r="AR52" s="1">
        <f>Civil!Q52</f>
        <v>615169.43999999983</v>
      </c>
      <c r="AS52" s="1"/>
      <c r="AU52" s="1">
        <f>Waitangi!M52</f>
        <v>1442746.59</v>
      </c>
      <c r="AV52" s="1"/>
      <c r="AW52" s="1">
        <f>Waitangi!O52</f>
        <v>0</v>
      </c>
      <c r="AX52" s="1"/>
      <c r="AY52" s="1">
        <f t="shared" si="3"/>
        <v>1442746.59</v>
      </c>
      <c r="AZ52" s="1"/>
      <c r="BB52" s="1">
        <f>'Duty Lawyer'!M52</f>
        <v>852761.91989999998</v>
      </c>
      <c r="BC52" s="1"/>
      <c r="BE52" s="1">
        <f>PDLA!M52</f>
        <v>43595.6</v>
      </c>
      <c r="BF52" s="1"/>
    </row>
    <row r="53" spans="2:58">
      <c r="B53" s="12" t="s">
        <v>105</v>
      </c>
      <c r="C53" s="12"/>
      <c r="D53" s="16">
        <f ca="1">SUM(OFFSET(T$100,3*ROWS(T$100:T117)-3,,3))</f>
        <v>41306257.545235753</v>
      </c>
      <c r="J53" s="12" t="s">
        <v>105</v>
      </c>
      <c r="K53" s="12"/>
      <c r="L53" s="16">
        <f ca="1">SUM(OFFSET(X$100,3*ROWS(X$100:X117)-3,,3))</f>
        <v>41651781.85199295</v>
      </c>
      <c r="R53" s="8">
        <v>40756</v>
      </c>
      <c r="S53" s="1">
        <f t="shared" si="0"/>
        <v>14451537.039899997</v>
      </c>
      <c r="T53" s="1"/>
      <c r="U53" s="1">
        <f t="shared" si="1"/>
        <v>-1198698.6698999999</v>
      </c>
      <c r="V53" s="1"/>
      <c r="W53" s="1">
        <f t="shared" si="2"/>
        <v>13252838.369999997</v>
      </c>
      <c r="X53" s="1"/>
      <c r="Z53" s="1">
        <f>Criminal!M53</f>
        <v>6566966.709999999</v>
      </c>
      <c r="AA53" s="1"/>
      <c r="AB53" s="1">
        <f>Criminal!O53</f>
        <v>-782844.12990000006</v>
      </c>
      <c r="AC53" s="1"/>
      <c r="AD53" s="1">
        <f>Criminal!Q53</f>
        <v>5784122.580099999</v>
      </c>
      <c r="AE53" s="1"/>
      <c r="AG53" s="1">
        <f>Family!M53</f>
        <v>5139193.67</v>
      </c>
      <c r="AH53" s="1"/>
      <c r="AI53" s="1">
        <f>Family!O53</f>
        <v>-424364.42989999999</v>
      </c>
      <c r="AJ53" s="1"/>
      <c r="AK53" s="1">
        <f>Family!Q53</f>
        <v>4714829.2401000001</v>
      </c>
      <c r="AL53" s="1"/>
      <c r="AN53" s="1">
        <f>Civil!M53</f>
        <v>536916.50000000012</v>
      </c>
      <c r="AO53" s="1"/>
      <c r="AP53" s="1">
        <f>Civil!O53</f>
        <v>8509.8899000000001</v>
      </c>
      <c r="AQ53" s="1"/>
      <c r="AR53" s="1">
        <f>Civil!Q53</f>
        <v>545426.38990000007</v>
      </c>
      <c r="AS53" s="1"/>
      <c r="AU53" s="1">
        <f>Waitangi!M53</f>
        <v>1230946.3799999999</v>
      </c>
      <c r="AV53" s="1"/>
      <c r="AW53" s="1">
        <f>Waitangi!O53</f>
        <v>0</v>
      </c>
      <c r="AX53" s="1"/>
      <c r="AY53" s="1">
        <f t="shared" si="3"/>
        <v>1230946.3799999999</v>
      </c>
      <c r="AZ53" s="1"/>
      <c r="BB53" s="1">
        <f>'Duty Lawyer'!M53</f>
        <v>938668.83990000002</v>
      </c>
      <c r="BC53" s="1"/>
      <c r="BE53" s="1">
        <f>PDLA!M53</f>
        <v>38844.94</v>
      </c>
      <c r="BF53" s="1"/>
    </row>
    <row r="54" spans="2:58">
      <c r="B54" s="12" t="s">
        <v>106</v>
      </c>
      <c r="C54" s="12"/>
      <c r="D54" s="16">
        <f ca="1">SUM(OFFSET(T$100,3*ROWS(T$100:T118)-3,,3))</f>
        <v>33893161.880920097</v>
      </c>
      <c r="J54" s="12" t="s">
        <v>106</v>
      </c>
      <c r="K54" s="12"/>
      <c r="L54" s="16">
        <f ca="1">SUM(OFFSET(X$100,3*ROWS(X$100:X118)-3,,3))</f>
        <v>34238686.187677279</v>
      </c>
      <c r="R54" s="8">
        <v>40787</v>
      </c>
      <c r="S54" s="1">
        <f t="shared" si="0"/>
        <v>14632412.029899999</v>
      </c>
      <c r="T54" s="1"/>
      <c r="U54" s="1">
        <f t="shared" si="1"/>
        <v>-2030066.3299</v>
      </c>
      <c r="V54" s="1"/>
      <c r="W54" s="1">
        <f t="shared" si="2"/>
        <v>12602345.699999999</v>
      </c>
      <c r="X54" s="1"/>
      <c r="Z54" s="1">
        <f>Criminal!M54</f>
        <v>6527446.8200000012</v>
      </c>
      <c r="AA54" s="1"/>
      <c r="AB54" s="1">
        <f>Criminal!O54</f>
        <v>-1226534.8700000001</v>
      </c>
      <c r="AC54" s="1"/>
      <c r="AD54" s="1">
        <f>Criminal!Q54</f>
        <v>5300911.9500000011</v>
      </c>
      <c r="AE54" s="1"/>
      <c r="AG54" s="1">
        <f>Family!M54</f>
        <v>5214541.5100000007</v>
      </c>
      <c r="AH54" s="1"/>
      <c r="AI54" s="1">
        <f>Family!O54</f>
        <v>-673914.57</v>
      </c>
      <c r="AJ54" s="1"/>
      <c r="AK54" s="1">
        <f>Family!Q54</f>
        <v>4540626.9400000004</v>
      </c>
      <c r="AL54" s="1"/>
      <c r="AN54" s="1">
        <f>Civil!M54</f>
        <v>727653.78999999992</v>
      </c>
      <c r="AO54" s="1"/>
      <c r="AP54" s="1">
        <f>Civil!O54</f>
        <v>-129616.88989999999</v>
      </c>
      <c r="AQ54" s="1"/>
      <c r="AR54" s="1">
        <f>Civil!Q54</f>
        <v>598036.90009999997</v>
      </c>
      <c r="AS54" s="1"/>
      <c r="AU54" s="1">
        <f>Waitangi!M54</f>
        <v>1271336.02</v>
      </c>
      <c r="AV54" s="1"/>
      <c r="AW54" s="1">
        <f>Waitangi!O54</f>
        <v>0</v>
      </c>
      <c r="AX54" s="1"/>
      <c r="AY54" s="1">
        <f t="shared" si="3"/>
        <v>1271336.02</v>
      </c>
      <c r="AZ54" s="1"/>
      <c r="BB54" s="1">
        <f>'Duty Lawyer'!M54</f>
        <v>849977.9399</v>
      </c>
      <c r="BC54" s="1"/>
      <c r="BE54" s="1">
        <f>PDLA!M54</f>
        <v>41455.949999999997</v>
      </c>
      <c r="BF54" s="1"/>
    </row>
    <row r="55" spans="2:58">
      <c r="B55" s="12" t="s">
        <v>107</v>
      </c>
      <c r="C55" s="12"/>
      <c r="D55" s="16">
        <f ca="1">SUM(OFFSET(T$100,3*ROWS(T$100:T119)-3,,3))</f>
        <v>42332822.536322266</v>
      </c>
      <c r="J55" s="12" t="s">
        <v>107</v>
      </c>
      <c r="K55" s="12"/>
      <c r="L55" s="16">
        <f ca="1">SUM(OFFSET(X$100,3*ROWS(X$100:X119)-3,,3))</f>
        <v>42678346.843079463</v>
      </c>
      <c r="R55" s="8">
        <v>40817</v>
      </c>
      <c r="S55" s="1">
        <f t="shared" si="0"/>
        <v>14867300.59</v>
      </c>
      <c r="T55" s="1"/>
      <c r="U55" s="1">
        <f t="shared" si="1"/>
        <v>-1842212</v>
      </c>
      <c r="V55" s="1"/>
      <c r="W55" s="1">
        <f t="shared" si="2"/>
        <v>13025088.59</v>
      </c>
      <c r="X55" s="1"/>
      <c r="Z55" s="1">
        <f>Criminal!M55</f>
        <v>6969904.8300000001</v>
      </c>
      <c r="AA55" s="1"/>
      <c r="AB55" s="1">
        <f>Criminal!O55</f>
        <v>-1484637</v>
      </c>
      <c r="AC55" s="1"/>
      <c r="AD55" s="1">
        <f>Criminal!Q55</f>
        <v>5485267.8300000001</v>
      </c>
      <c r="AE55" s="1"/>
      <c r="AG55" s="1">
        <f>Family!M55</f>
        <v>5209346.0199999996</v>
      </c>
      <c r="AH55" s="1"/>
      <c r="AI55" s="1">
        <f>Family!O55</f>
        <v>-347213</v>
      </c>
      <c r="AJ55" s="1"/>
      <c r="AK55" s="1">
        <f>Family!Q55</f>
        <v>4862133.0199999996</v>
      </c>
      <c r="AL55" s="1"/>
      <c r="AN55" s="1">
        <f>Civil!M55</f>
        <v>651511.06000000006</v>
      </c>
      <c r="AO55" s="1"/>
      <c r="AP55" s="1">
        <f>Civil!O55</f>
        <v>-10362</v>
      </c>
      <c r="AQ55" s="1"/>
      <c r="AR55" s="1">
        <f>Civil!Q55</f>
        <v>641149.06000000006</v>
      </c>
      <c r="AS55" s="1"/>
      <c r="AU55" s="1">
        <f>Waitangi!M55</f>
        <v>1074593.8500000001</v>
      </c>
      <c r="AV55" s="1"/>
      <c r="AW55" s="1">
        <f>Waitangi!O55</f>
        <v>0</v>
      </c>
      <c r="AX55" s="1"/>
      <c r="AY55" s="1">
        <f t="shared" si="3"/>
        <v>1074593.8500000001</v>
      </c>
      <c r="AZ55" s="1"/>
      <c r="BB55" s="1">
        <f>'Duty Lawyer'!M55</f>
        <v>922718.73</v>
      </c>
      <c r="BC55" s="1"/>
      <c r="BE55" s="1">
        <f>PDLA!M55</f>
        <v>39226.1</v>
      </c>
      <c r="BF55" s="1"/>
    </row>
    <row r="56" spans="2:58">
      <c r="B56" s="12" t="s">
        <v>114</v>
      </c>
      <c r="C56" s="12"/>
      <c r="D56" s="16">
        <f ca="1">SUM(OFFSET(T$100,3*ROWS(T$100:T120)-3,,3))</f>
        <v>42365912.158974476</v>
      </c>
      <c r="J56" s="12" t="s">
        <v>114</v>
      </c>
      <c r="K56" s="12"/>
      <c r="L56" s="16">
        <f ca="1">SUM(OFFSET(X$100,3*ROWS(X$100:X120)-3,,3))</f>
        <v>42711108.947398916</v>
      </c>
      <c r="R56" s="8">
        <v>40848</v>
      </c>
      <c r="S56" s="1">
        <f t="shared" si="0"/>
        <v>12515151.009899998</v>
      </c>
      <c r="T56" s="1"/>
      <c r="U56" s="1">
        <f t="shared" si="1"/>
        <v>-2324225</v>
      </c>
      <c r="V56" s="1"/>
      <c r="W56" s="1">
        <f t="shared" si="2"/>
        <v>10190926.009899998</v>
      </c>
      <c r="X56" s="1"/>
      <c r="Z56" s="1">
        <f>Criminal!M56</f>
        <v>6109485.6299999999</v>
      </c>
      <c r="AA56" s="1"/>
      <c r="AB56" s="1">
        <f>Criminal!O56</f>
        <v>-1881160</v>
      </c>
      <c r="AC56" s="1"/>
      <c r="AD56" s="1">
        <f>Criminal!Q56</f>
        <v>4228325.63</v>
      </c>
      <c r="AE56" s="1"/>
      <c r="AG56" s="1">
        <f>Family!M56</f>
        <v>4464930.43</v>
      </c>
      <c r="AH56" s="1"/>
      <c r="AI56" s="1">
        <f>Family!O56</f>
        <v>-381308</v>
      </c>
      <c r="AJ56" s="1"/>
      <c r="AK56" s="1">
        <f>Family!Q56</f>
        <v>4083622.4299999997</v>
      </c>
      <c r="AL56" s="1"/>
      <c r="AN56" s="1">
        <f>Civil!M56</f>
        <v>664287.61</v>
      </c>
      <c r="AO56" s="1"/>
      <c r="AP56" s="1">
        <f>Civil!O56</f>
        <v>-61757</v>
      </c>
      <c r="AQ56" s="1"/>
      <c r="AR56" s="1">
        <f>Civil!Q56</f>
        <v>602530.61</v>
      </c>
      <c r="AS56" s="1"/>
      <c r="AU56" s="1">
        <f>Waitangi!M56</f>
        <v>437004.34</v>
      </c>
      <c r="AV56" s="1"/>
      <c r="AW56" s="1">
        <f>Waitangi!O56</f>
        <v>0</v>
      </c>
      <c r="AX56" s="1"/>
      <c r="AY56" s="1">
        <f t="shared" si="3"/>
        <v>437004.34</v>
      </c>
      <c r="AZ56" s="1"/>
      <c r="BB56" s="1">
        <f>'Duty Lawyer'!M56</f>
        <v>803772.88</v>
      </c>
      <c r="BC56" s="1"/>
      <c r="BE56" s="1">
        <f>PDLA!M56</f>
        <v>35670.119899999998</v>
      </c>
      <c r="BF56" s="1"/>
    </row>
    <row r="57" spans="2:58">
      <c r="B57" s="12" t="s">
        <v>115</v>
      </c>
      <c r="C57" s="12"/>
      <c r="D57" s="16">
        <f ca="1">SUM(OFFSET(T$100,3*ROWS(T$100:T121)-3,,3))</f>
        <v>42150199.313827224</v>
      </c>
      <c r="J57" s="12" t="s">
        <v>115</v>
      </c>
      <c r="K57" s="12"/>
      <c r="L57" s="16">
        <f ca="1">SUM(OFFSET(X$100,3*ROWS(X$100:X121)-3,,3))</f>
        <v>42493038.286594748</v>
      </c>
      <c r="R57" s="8">
        <v>40878</v>
      </c>
      <c r="S57" s="1">
        <f t="shared" si="0"/>
        <v>13237141.619900001</v>
      </c>
      <c r="T57" s="1"/>
      <c r="U57" s="1">
        <f t="shared" si="1"/>
        <v>-712302.83</v>
      </c>
      <c r="V57" s="1"/>
      <c r="W57" s="1">
        <f t="shared" si="2"/>
        <v>12524838.789900001</v>
      </c>
      <c r="X57" s="1"/>
      <c r="Z57" s="1">
        <f>Criminal!M57</f>
        <v>6497405.8200000003</v>
      </c>
      <c r="AA57" s="1"/>
      <c r="AB57" s="1">
        <f>Criminal!O57</f>
        <v>-1057322</v>
      </c>
      <c r="AC57" s="1"/>
      <c r="AD57" s="1">
        <f>Criminal!Q57</f>
        <v>5440083.8200000003</v>
      </c>
      <c r="AE57" s="1"/>
      <c r="AG57" s="1">
        <f>Family!M57</f>
        <v>4303277.1100000003</v>
      </c>
      <c r="AH57" s="1"/>
      <c r="AI57" s="1">
        <f>Family!O57</f>
        <v>321063</v>
      </c>
      <c r="AJ57" s="1"/>
      <c r="AK57" s="1">
        <f>Family!Q57</f>
        <v>4624340.1100000003</v>
      </c>
      <c r="AL57" s="1"/>
      <c r="AN57" s="1">
        <f>Civil!M57</f>
        <v>592682.63</v>
      </c>
      <c r="AO57" s="1"/>
      <c r="AP57" s="1">
        <f>Civil!O57</f>
        <v>23292</v>
      </c>
      <c r="AQ57" s="1"/>
      <c r="AR57" s="1">
        <f>Civil!Q57</f>
        <v>615974.63</v>
      </c>
      <c r="AS57" s="1"/>
      <c r="AU57" s="1">
        <f>Waitangi!M57</f>
        <v>1030339.66</v>
      </c>
      <c r="AV57" s="1"/>
      <c r="AW57" s="1">
        <f>Waitangi!O57</f>
        <v>664.17</v>
      </c>
      <c r="AX57" s="1"/>
      <c r="AY57" s="1">
        <f t="shared" si="3"/>
        <v>1031003.8300000001</v>
      </c>
      <c r="AZ57" s="1"/>
      <c r="BB57" s="1">
        <f>'Duty Lawyer'!M57</f>
        <v>763526.01</v>
      </c>
      <c r="BC57" s="1"/>
      <c r="BE57" s="1">
        <f>PDLA!M57</f>
        <v>49910.389900000002</v>
      </c>
      <c r="BF57" s="1"/>
    </row>
    <row r="58" spans="2:58">
      <c r="B58" s="12" t="s">
        <v>116</v>
      </c>
      <c r="C58" s="12"/>
      <c r="D58" s="16">
        <f ca="1">SUM(OFFSET(T$100,3*ROWS(T$100:T122)-3,,3))</f>
        <v>34664427.917678222</v>
      </c>
      <c r="J58" s="12" t="s">
        <v>116</v>
      </c>
      <c r="K58" s="12"/>
      <c r="L58" s="16">
        <f ca="1">SUM(OFFSET(X$100,3*ROWS(X$100:X122)-3,,3))</f>
        <v>35007266.890445754</v>
      </c>
      <c r="R58" s="8">
        <v>40909</v>
      </c>
      <c r="S58" s="1">
        <f t="shared" si="0"/>
        <v>8346853.6199999992</v>
      </c>
      <c r="T58" s="1"/>
      <c r="U58" s="1">
        <f t="shared" si="1"/>
        <v>-30716</v>
      </c>
      <c r="V58" s="1"/>
      <c r="W58" s="1">
        <f t="shared" si="2"/>
        <v>8316137.6199999992</v>
      </c>
      <c r="X58" s="1"/>
      <c r="Z58" s="1">
        <f>Criminal!M58</f>
        <v>4322699.25</v>
      </c>
      <c r="AA58" s="1"/>
      <c r="AB58" s="1">
        <f>Criminal!O58</f>
        <v>-227323</v>
      </c>
      <c r="AC58" s="1"/>
      <c r="AD58" s="1">
        <f>Criminal!Q58</f>
        <v>4095376.25</v>
      </c>
      <c r="AE58" s="1"/>
      <c r="AG58" s="1">
        <f>Family!M58</f>
        <v>2716811.38</v>
      </c>
      <c r="AH58" s="1"/>
      <c r="AI58" s="1">
        <f>Family!O58</f>
        <v>223312</v>
      </c>
      <c r="AJ58" s="1"/>
      <c r="AK58" s="1">
        <f>Family!Q58</f>
        <v>2940123.38</v>
      </c>
      <c r="AL58" s="1"/>
      <c r="AN58" s="1">
        <f>Civil!M58</f>
        <v>266541.06</v>
      </c>
      <c r="AO58" s="1"/>
      <c r="AP58" s="1">
        <f>Civil!O58</f>
        <v>-26705</v>
      </c>
      <c r="AQ58" s="1"/>
      <c r="AR58" s="1">
        <f>Civil!Q58</f>
        <v>239836.06</v>
      </c>
      <c r="AS58" s="1"/>
      <c r="AU58" s="1">
        <f>Waitangi!M58</f>
        <v>334457.31</v>
      </c>
      <c r="AV58" s="1"/>
      <c r="AW58" s="1">
        <f>Waitangi!O58</f>
        <v>0</v>
      </c>
      <c r="AX58" s="1"/>
      <c r="AY58" s="1">
        <f t="shared" si="3"/>
        <v>334457.31</v>
      </c>
      <c r="AZ58" s="1"/>
      <c r="BB58" s="1">
        <f>'Duty Lawyer'!M58</f>
        <v>669441.92000000004</v>
      </c>
      <c r="BC58" s="1"/>
      <c r="BE58" s="1">
        <f>PDLA!M58</f>
        <v>36902.699999999997</v>
      </c>
      <c r="BF58" s="1"/>
    </row>
    <row r="59" spans="2:58">
      <c r="B59" s="12" t="s">
        <v>117</v>
      </c>
      <c r="C59" s="12"/>
      <c r="D59" s="16">
        <f ca="1">SUM(OFFSET(T$100,3*ROWS(T$100:T123)-3,,3))</f>
        <v>43191403.92391596</v>
      </c>
      <c r="J59" s="12" t="s">
        <v>117</v>
      </c>
      <c r="K59" s="12"/>
      <c r="L59" s="16">
        <f ca="1">SUM(OFFSET(X$100,3*ROWS(X$100:X123)-3,,3))</f>
        <v>43534242.896683484</v>
      </c>
      <c r="R59" s="8">
        <v>40940</v>
      </c>
      <c r="S59" s="1">
        <f t="shared" si="0"/>
        <v>12264224.269999998</v>
      </c>
      <c r="T59" s="1"/>
      <c r="U59" s="1">
        <f t="shared" si="1"/>
        <v>-762729</v>
      </c>
      <c r="V59" s="1"/>
      <c r="W59" s="1">
        <f t="shared" si="2"/>
        <v>11501495.269999998</v>
      </c>
      <c r="X59" s="1"/>
      <c r="Z59" s="1">
        <f>Criminal!M59</f>
        <v>5712094.0800000001</v>
      </c>
      <c r="AA59" s="1"/>
      <c r="AB59" s="1">
        <f>Criminal!O59</f>
        <v>-514004</v>
      </c>
      <c r="AC59" s="1"/>
      <c r="AD59" s="1">
        <f>Criminal!Q59</f>
        <v>5198090.08</v>
      </c>
      <c r="AE59" s="1"/>
      <c r="AG59" s="1">
        <f>Family!M59</f>
        <v>3892467.62</v>
      </c>
      <c r="AH59" s="1"/>
      <c r="AI59" s="1">
        <f>Family!O59</f>
        <v>-193988</v>
      </c>
      <c r="AJ59" s="1"/>
      <c r="AK59" s="1">
        <f>Family!Q59</f>
        <v>3698479.62</v>
      </c>
      <c r="AL59" s="1"/>
      <c r="AN59" s="1">
        <f>Civil!M59</f>
        <v>601137.68999999994</v>
      </c>
      <c r="AO59" s="1"/>
      <c r="AP59" s="1">
        <f>Civil!O59</f>
        <v>-54737</v>
      </c>
      <c r="AQ59" s="1"/>
      <c r="AR59" s="1">
        <f>Civil!Q59</f>
        <v>546400.68999999994</v>
      </c>
      <c r="AS59" s="1"/>
      <c r="AU59" s="1">
        <f>Waitangi!M59</f>
        <v>1180091.46</v>
      </c>
      <c r="AV59" s="1"/>
      <c r="AW59" s="1">
        <f>Waitangi!O59</f>
        <v>0</v>
      </c>
      <c r="AX59" s="1"/>
      <c r="AY59" s="1">
        <f t="shared" si="3"/>
        <v>1180091.46</v>
      </c>
      <c r="AZ59" s="1"/>
      <c r="BB59" s="1">
        <f>'Duty Lawyer'!M59</f>
        <v>838566.12</v>
      </c>
      <c r="BC59" s="1"/>
      <c r="BE59" s="1">
        <f>PDLA!M59</f>
        <v>39867.300000000003</v>
      </c>
      <c r="BF59" s="1"/>
    </row>
    <row r="60" spans="2:58">
      <c r="R60" s="8">
        <v>40969</v>
      </c>
      <c r="S60" s="1">
        <f t="shared" si="0"/>
        <v>10783979.34</v>
      </c>
      <c r="T60" s="1"/>
      <c r="U60" s="1">
        <f t="shared" si="1"/>
        <v>-413420</v>
      </c>
      <c r="V60" s="1"/>
      <c r="W60" s="1">
        <f t="shared" si="2"/>
        <v>10370559.34</v>
      </c>
      <c r="X60" s="1"/>
      <c r="Z60" s="1">
        <f>Criminal!M60</f>
        <v>4744534.3099999996</v>
      </c>
      <c r="AA60" s="1"/>
      <c r="AB60" s="1">
        <f>Criminal!O60</f>
        <v>-249879</v>
      </c>
      <c r="AC60" s="1"/>
      <c r="AD60" s="1">
        <f>Criminal!Q60</f>
        <v>4494655.3099999996</v>
      </c>
      <c r="AE60" s="1"/>
      <c r="AG60" s="1">
        <f>Family!M60</f>
        <v>3857345.99</v>
      </c>
      <c r="AH60" s="1"/>
      <c r="AI60" s="1">
        <f>Family!O60</f>
        <v>-99432</v>
      </c>
      <c r="AJ60" s="1"/>
      <c r="AK60" s="1">
        <f>Family!Q60</f>
        <v>3757913.99</v>
      </c>
      <c r="AL60" s="1"/>
      <c r="AN60" s="1">
        <f>Civil!M60</f>
        <v>478048.02</v>
      </c>
      <c r="AO60" s="1"/>
      <c r="AP60" s="1">
        <f>Civil!O60</f>
        <v>-64109</v>
      </c>
      <c r="AQ60" s="1"/>
      <c r="AR60" s="1">
        <f>Civil!Q60</f>
        <v>413939.02</v>
      </c>
      <c r="AS60" s="1"/>
      <c r="AU60" s="1">
        <f>Waitangi!M60</f>
        <v>920941.41</v>
      </c>
      <c r="AV60" s="1"/>
      <c r="AW60" s="1">
        <f>Waitangi!O60</f>
        <v>0</v>
      </c>
      <c r="AX60" s="1"/>
      <c r="AY60" s="1">
        <f t="shared" si="3"/>
        <v>920941.41</v>
      </c>
      <c r="AZ60" s="1"/>
      <c r="BB60" s="1">
        <f>'Duty Lawyer'!M60</f>
        <v>747216.25</v>
      </c>
      <c r="BC60" s="1"/>
      <c r="BE60" s="1">
        <f>PDLA!M60</f>
        <v>35893.360000000001</v>
      </c>
      <c r="BF60" s="1"/>
    </row>
    <row r="61" spans="2:58">
      <c r="R61" s="8">
        <v>41000</v>
      </c>
      <c r="S61" s="1">
        <f t="shared" si="0"/>
        <v>10142728.8299</v>
      </c>
      <c r="T61" s="1"/>
      <c r="U61" s="1">
        <f t="shared" si="1"/>
        <v>-239630.17</v>
      </c>
      <c r="V61" s="1"/>
      <c r="W61" s="1">
        <f t="shared" si="2"/>
        <v>9903098.6599000003</v>
      </c>
      <c r="X61" s="1"/>
      <c r="Z61" s="1">
        <f>Criminal!M61</f>
        <v>4568942.6500000004</v>
      </c>
      <c r="AA61" s="1"/>
      <c r="AB61" s="1">
        <f>Criminal!O61</f>
        <v>-192267</v>
      </c>
      <c r="AC61" s="1"/>
      <c r="AD61" s="1">
        <f>Criminal!Q61</f>
        <v>4376675.6500000004</v>
      </c>
      <c r="AE61" s="1"/>
      <c r="AG61" s="1">
        <f>Family!M61</f>
        <v>3849192.97</v>
      </c>
      <c r="AH61" s="1"/>
      <c r="AI61" s="1">
        <f>Family!O61</f>
        <v>-56638</v>
      </c>
      <c r="AJ61" s="1"/>
      <c r="AK61" s="1">
        <f>Family!Q61</f>
        <v>3792554.97</v>
      </c>
      <c r="AL61" s="1"/>
      <c r="AN61" s="1">
        <f>Civil!M61</f>
        <v>450227.22</v>
      </c>
      <c r="AO61" s="1"/>
      <c r="AP61" s="1">
        <f>Civil!O61</f>
        <v>9939</v>
      </c>
      <c r="AQ61" s="1"/>
      <c r="AR61" s="1">
        <f>Civil!Q61</f>
        <v>460166.22</v>
      </c>
      <c r="AS61" s="1"/>
      <c r="AU61" s="1">
        <f>Waitangi!M61</f>
        <v>580729.12</v>
      </c>
      <c r="AV61" s="1"/>
      <c r="AW61" s="1">
        <f>Waitangi!O61</f>
        <v>-664.17</v>
      </c>
      <c r="AX61" s="1"/>
      <c r="AY61" s="1">
        <f t="shared" si="3"/>
        <v>580064.94999999995</v>
      </c>
      <c r="AZ61" s="1"/>
      <c r="BB61" s="1">
        <f>'Duty Lawyer'!M61</f>
        <v>662841.1899</v>
      </c>
      <c r="BC61" s="1"/>
      <c r="BE61" s="1">
        <f>PDLA!M61</f>
        <v>30795.68</v>
      </c>
      <c r="BF61" s="1"/>
    </row>
    <row r="62" spans="2:58">
      <c r="R62" s="8">
        <v>41030</v>
      </c>
      <c r="S62" s="1">
        <f t="shared" si="0"/>
        <v>12737193.309999999</v>
      </c>
      <c r="T62" s="1"/>
      <c r="U62" s="1">
        <f t="shared" si="1"/>
        <v>-1115161</v>
      </c>
      <c r="V62" s="1"/>
      <c r="W62" s="1">
        <f t="shared" si="2"/>
        <v>11622032.309999999</v>
      </c>
      <c r="X62" s="1"/>
      <c r="Z62" s="1">
        <f>Criminal!M62</f>
        <v>5458467.0899999999</v>
      </c>
      <c r="AA62" s="1"/>
      <c r="AB62" s="1">
        <f>Criminal!O62</f>
        <v>-524261</v>
      </c>
      <c r="AC62" s="1"/>
      <c r="AD62" s="1">
        <f>Criminal!Q62</f>
        <v>4934206.09</v>
      </c>
      <c r="AE62" s="1"/>
      <c r="AG62" s="1">
        <f>Family!M62</f>
        <v>4735359.3599999994</v>
      </c>
      <c r="AH62" s="1"/>
      <c r="AI62" s="1">
        <f>Family!O62</f>
        <v>-568456</v>
      </c>
      <c r="AJ62" s="1"/>
      <c r="AK62" s="1">
        <f>Family!Q62</f>
        <v>4166903.3599999994</v>
      </c>
      <c r="AL62" s="1"/>
      <c r="AN62" s="1">
        <f>Civil!M62</f>
        <v>546872.51</v>
      </c>
      <c r="AO62" s="1"/>
      <c r="AP62" s="1">
        <f>Civil!O62</f>
        <v>-22444</v>
      </c>
      <c r="AQ62" s="1"/>
      <c r="AR62" s="1">
        <f>Civil!Q62</f>
        <v>524428.51</v>
      </c>
      <c r="AS62" s="1"/>
      <c r="AU62" s="1">
        <f>Waitangi!M62</f>
        <v>1062173.27</v>
      </c>
      <c r="AV62" s="1"/>
      <c r="AW62" s="1">
        <f>Waitangi!O62</f>
        <v>0</v>
      </c>
      <c r="AX62" s="1"/>
      <c r="AY62" s="1">
        <f t="shared" si="3"/>
        <v>1062173.27</v>
      </c>
      <c r="AZ62" s="1"/>
      <c r="BB62" s="1">
        <f>'Duty Lawyer'!M62</f>
        <v>894465.93</v>
      </c>
      <c r="BC62" s="1"/>
      <c r="BE62" s="1">
        <f>PDLA!M62</f>
        <v>39855.15</v>
      </c>
      <c r="BF62" s="1"/>
    </row>
    <row r="63" spans="2:58">
      <c r="R63" s="8">
        <v>41061</v>
      </c>
      <c r="S63" s="1">
        <f t="shared" si="0"/>
        <v>12621240.759900002</v>
      </c>
      <c r="T63" s="1"/>
      <c r="U63" s="1">
        <f t="shared" si="1"/>
        <v>55576.820000000065</v>
      </c>
      <c r="V63" s="1"/>
      <c r="W63" s="1">
        <f t="shared" si="2"/>
        <v>12676817.579900002</v>
      </c>
      <c r="X63" s="1"/>
      <c r="Z63" s="1">
        <f>Criminal!M63</f>
        <v>5224208.7300000004</v>
      </c>
      <c r="AA63" s="1"/>
      <c r="AB63" s="1">
        <f>Criminal!O63</f>
        <v>-3791335</v>
      </c>
      <c r="AC63" s="1"/>
      <c r="AD63" s="1">
        <f>Criminal!Q63</f>
        <v>1432873.7300000004</v>
      </c>
      <c r="AE63" s="1"/>
      <c r="AG63" s="1">
        <f>Family!M63</f>
        <v>4708903.46</v>
      </c>
      <c r="AH63" s="1"/>
      <c r="AI63" s="1">
        <f>Family!O63</f>
        <v>3139157</v>
      </c>
      <c r="AJ63" s="1"/>
      <c r="AK63" s="1">
        <f>Family!Q63</f>
        <v>7848060.46</v>
      </c>
      <c r="AL63" s="1"/>
      <c r="AN63" s="1">
        <f>Civil!M63</f>
        <v>766383.29</v>
      </c>
      <c r="AO63" s="1"/>
      <c r="AP63" s="1">
        <f>Civil!O63</f>
        <v>-402220</v>
      </c>
      <c r="AQ63" s="1"/>
      <c r="AR63" s="1">
        <f>Civil!Q63</f>
        <v>364163.29000000004</v>
      </c>
      <c r="AS63" s="1"/>
      <c r="AU63" s="1">
        <f>Waitangi!M63</f>
        <v>966954.39989999996</v>
      </c>
      <c r="AV63" s="1"/>
      <c r="AW63" s="1">
        <f>Waitangi!O63</f>
        <v>1109974.82</v>
      </c>
      <c r="AX63" s="1"/>
      <c r="AY63" s="1">
        <f t="shared" si="3"/>
        <v>2076929.2198999999</v>
      </c>
      <c r="AZ63" s="1"/>
      <c r="BB63" s="1">
        <f>'Duty Lawyer'!M63</f>
        <v>914431.92</v>
      </c>
      <c r="BC63" s="1"/>
      <c r="BE63" s="1">
        <f>PDLA!M63</f>
        <v>40358.959999999999</v>
      </c>
      <c r="BF63" s="1"/>
    </row>
    <row r="64" spans="2:58">
      <c r="R64" s="8">
        <v>41091</v>
      </c>
      <c r="S64" s="1">
        <f t="shared" si="0"/>
        <v>10011769.029999999</v>
      </c>
      <c r="T64" s="1"/>
      <c r="U64" s="1">
        <f t="shared" si="1"/>
        <v>-743676</v>
      </c>
      <c r="V64" s="1"/>
      <c r="W64" s="1">
        <f t="shared" si="2"/>
        <v>9268093.0299999993</v>
      </c>
      <c r="X64" s="1"/>
      <c r="Z64" s="1">
        <f>Criminal!M64</f>
        <v>3923265.55</v>
      </c>
      <c r="AA64" s="1"/>
      <c r="AB64" s="1">
        <f>Criminal!O64</f>
        <v>256791</v>
      </c>
      <c r="AC64" s="1"/>
      <c r="AD64" s="1">
        <f>Criminal!Q64</f>
        <v>4180056.55</v>
      </c>
      <c r="AE64" s="1"/>
      <c r="AG64" s="1">
        <f>Family!M64</f>
        <v>3719970.61</v>
      </c>
      <c r="AH64" s="1"/>
      <c r="AI64" s="1">
        <f>Family!O64</f>
        <v>-1017706</v>
      </c>
      <c r="AJ64" s="1"/>
      <c r="AK64" s="1">
        <f>Family!Q64</f>
        <v>2702264.61</v>
      </c>
      <c r="AL64" s="1"/>
      <c r="AN64" s="1">
        <f>Civil!M64</f>
        <v>524168.1</v>
      </c>
      <c r="AO64" s="1"/>
      <c r="AP64" s="1">
        <f>Civil!O64</f>
        <v>17239</v>
      </c>
      <c r="AQ64" s="1"/>
      <c r="AR64" s="1">
        <f>Civil!Q64</f>
        <v>541407.1</v>
      </c>
      <c r="AS64" s="1"/>
      <c r="AU64" s="1">
        <f>Waitangi!M64</f>
        <v>1090246.95</v>
      </c>
      <c r="AV64" s="1"/>
      <c r="AW64" s="1">
        <f>Waitangi!O64</f>
        <v>0</v>
      </c>
      <c r="AX64" s="1"/>
      <c r="AY64" s="1">
        <f t="shared" si="3"/>
        <v>1090246.95</v>
      </c>
      <c r="AZ64" s="1"/>
      <c r="BB64" s="1">
        <f>'Duty Lawyer'!M64</f>
        <v>723773.4</v>
      </c>
      <c r="BC64" s="1"/>
      <c r="BE64" s="1">
        <f>PDLA!M64</f>
        <v>30344.42</v>
      </c>
      <c r="BF64" s="1"/>
    </row>
    <row r="65" spans="18:58">
      <c r="R65" s="8">
        <v>41122</v>
      </c>
      <c r="S65" s="1">
        <f t="shared" si="0"/>
        <v>14020066.390000001</v>
      </c>
      <c r="T65" s="1"/>
      <c r="U65" s="1">
        <f t="shared" si="1"/>
        <v>-1482033</v>
      </c>
      <c r="V65" s="1"/>
      <c r="W65" s="1">
        <f t="shared" si="2"/>
        <v>12538033.390000001</v>
      </c>
      <c r="X65" s="1"/>
      <c r="Z65" s="1">
        <f>Criminal!M65</f>
        <v>5994563.46</v>
      </c>
      <c r="AA65" s="1"/>
      <c r="AB65" s="1">
        <f>Criminal!O65</f>
        <v>-742161</v>
      </c>
      <c r="AC65" s="1"/>
      <c r="AD65" s="1">
        <f>Criminal!Q65</f>
        <v>5252402.46</v>
      </c>
      <c r="AE65" s="1"/>
      <c r="AG65" s="1">
        <f>Family!M65</f>
        <v>5420564.1100000003</v>
      </c>
      <c r="AH65" s="1"/>
      <c r="AI65" s="1">
        <f>Family!O65</f>
        <v>-711670</v>
      </c>
      <c r="AJ65" s="1"/>
      <c r="AK65" s="1">
        <f>Family!Q65</f>
        <v>4708894.1100000003</v>
      </c>
      <c r="AL65" s="1"/>
      <c r="AN65" s="1">
        <f>Civil!M65</f>
        <v>706304.35</v>
      </c>
      <c r="AO65" s="1"/>
      <c r="AP65" s="1">
        <f>Civil!O65</f>
        <v>-28202</v>
      </c>
      <c r="AQ65" s="1"/>
      <c r="AR65" s="1">
        <f>Civil!Q65</f>
        <v>678102.35</v>
      </c>
      <c r="AS65" s="1"/>
      <c r="AU65" s="1">
        <f>Waitangi!M65</f>
        <v>990312.48</v>
      </c>
      <c r="AV65" s="1"/>
      <c r="AW65" s="1">
        <f>Waitangi!O65</f>
        <v>0</v>
      </c>
      <c r="AX65" s="1"/>
      <c r="AY65" s="1">
        <f t="shared" si="3"/>
        <v>990312.48</v>
      </c>
      <c r="AZ65" s="1"/>
      <c r="BB65" s="1">
        <f>'Duty Lawyer'!M65</f>
        <v>868062.06</v>
      </c>
      <c r="BC65" s="1"/>
      <c r="BE65" s="1">
        <f>PDLA!M65</f>
        <v>40259.93</v>
      </c>
      <c r="BF65" s="1"/>
    </row>
    <row r="66" spans="18:58">
      <c r="R66" s="8">
        <v>41153</v>
      </c>
      <c r="S66" s="1">
        <f t="shared" si="0"/>
        <v>10847829.890000001</v>
      </c>
      <c r="T66" s="1"/>
      <c r="U66" s="1">
        <f t="shared" si="1"/>
        <v>-551422</v>
      </c>
      <c r="V66" s="1"/>
      <c r="W66" s="1">
        <f t="shared" si="2"/>
        <v>10296407.890000001</v>
      </c>
      <c r="X66" s="1"/>
      <c r="Z66" s="1">
        <f>Criminal!M66</f>
        <v>4602833.12</v>
      </c>
      <c r="AA66" s="1"/>
      <c r="AB66" s="1">
        <f>Criminal!O66</f>
        <v>-284972</v>
      </c>
      <c r="AC66" s="1"/>
      <c r="AD66" s="1">
        <f>Criminal!Q66</f>
        <v>4317861.12</v>
      </c>
      <c r="AE66" s="1"/>
      <c r="AG66" s="1">
        <f>Family!M66</f>
        <v>4124538.95</v>
      </c>
      <c r="AH66" s="1"/>
      <c r="AI66" s="1">
        <f>Family!O66</f>
        <v>-163623</v>
      </c>
      <c r="AJ66" s="1"/>
      <c r="AK66" s="1">
        <f>Family!Q66</f>
        <v>3960915.95</v>
      </c>
      <c r="AL66" s="1"/>
      <c r="AN66" s="1">
        <f>Civil!M66</f>
        <v>474211.63</v>
      </c>
      <c r="AO66" s="1"/>
      <c r="AP66" s="1">
        <f>Civil!O66</f>
        <v>-102827</v>
      </c>
      <c r="AQ66" s="1"/>
      <c r="AR66" s="1">
        <f>Civil!Q66</f>
        <v>371384.63</v>
      </c>
      <c r="AS66" s="1"/>
      <c r="AU66" s="1">
        <f>Waitangi!M66</f>
        <v>828101.86</v>
      </c>
      <c r="AV66" s="1"/>
      <c r="AW66" s="1">
        <f>Waitangi!O66</f>
        <v>0</v>
      </c>
      <c r="AX66" s="1"/>
      <c r="AY66" s="1">
        <f t="shared" si="3"/>
        <v>828101.86</v>
      </c>
      <c r="AZ66" s="1"/>
      <c r="BB66" s="1">
        <f>'Duty Lawyer'!M66</f>
        <v>782961.62</v>
      </c>
      <c r="BC66" s="1"/>
      <c r="BE66" s="1">
        <f>PDLA!M66</f>
        <v>35182.71</v>
      </c>
      <c r="BF66" s="1"/>
    </row>
    <row r="67" spans="18:58">
      <c r="R67" s="8">
        <v>41183</v>
      </c>
      <c r="S67" s="1">
        <f t="shared" si="0"/>
        <v>11441231.0099</v>
      </c>
      <c r="T67" s="1"/>
      <c r="U67" s="1">
        <f t="shared" si="1"/>
        <v>-59133</v>
      </c>
      <c r="V67" s="1"/>
      <c r="W67" s="1">
        <f t="shared" si="2"/>
        <v>11382098.0099</v>
      </c>
      <c r="X67" s="1"/>
      <c r="Z67" s="1">
        <f>Criminal!M67</f>
        <v>4694536.08</v>
      </c>
      <c r="AA67" s="1"/>
      <c r="AB67" s="1">
        <f>Criminal!O67</f>
        <v>-4881</v>
      </c>
      <c r="AC67" s="1"/>
      <c r="AD67" s="1">
        <f>Criminal!Q67</f>
        <v>4689655.08</v>
      </c>
      <c r="AE67" s="1"/>
      <c r="AG67" s="1">
        <f>Family!M67</f>
        <v>3988330.99</v>
      </c>
      <c r="AH67" s="1"/>
      <c r="AI67" s="1">
        <f>Family!O67</f>
        <v>-3451</v>
      </c>
      <c r="AJ67" s="1"/>
      <c r="AK67" s="1">
        <f>Family!Q67</f>
        <v>3984879.99</v>
      </c>
      <c r="AL67" s="1"/>
      <c r="AN67" s="1">
        <f>Civil!M67</f>
        <v>530886.93999999994</v>
      </c>
      <c r="AO67" s="1"/>
      <c r="AP67" s="1">
        <f>Civil!O67</f>
        <v>-50801</v>
      </c>
      <c r="AQ67" s="1"/>
      <c r="AR67" s="1">
        <f>Civil!Q67</f>
        <v>480085.93999999994</v>
      </c>
      <c r="AS67" s="1"/>
      <c r="AU67" s="1">
        <f>Waitangi!M67</f>
        <v>1416566.43</v>
      </c>
      <c r="AV67" s="1"/>
      <c r="AW67" s="1">
        <f>Waitangi!O67</f>
        <v>0</v>
      </c>
      <c r="AX67" s="1"/>
      <c r="AY67" s="1">
        <f t="shared" si="3"/>
        <v>1416566.43</v>
      </c>
      <c r="AZ67" s="1"/>
      <c r="BB67" s="1">
        <f>'Duty Lawyer'!M67</f>
        <v>780961.3199</v>
      </c>
      <c r="BC67" s="1"/>
      <c r="BE67" s="1">
        <f>PDLA!M67</f>
        <v>29949.25</v>
      </c>
      <c r="BF67" s="1"/>
    </row>
    <row r="68" spans="18:58">
      <c r="R68" s="8">
        <v>41214</v>
      </c>
      <c r="S68" s="1">
        <f t="shared" si="0"/>
        <v>12002728.490000002</v>
      </c>
      <c r="T68" s="1"/>
      <c r="U68" s="1">
        <f t="shared" si="1"/>
        <v>-486171</v>
      </c>
      <c r="V68" s="1"/>
      <c r="W68" s="1">
        <f t="shared" si="2"/>
        <v>11516557.490000002</v>
      </c>
      <c r="X68" s="1"/>
      <c r="Z68" s="1">
        <f>Criminal!M68</f>
        <v>4900451.8499999996</v>
      </c>
      <c r="AA68" s="1"/>
      <c r="AB68" s="1">
        <f>Criminal!O68</f>
        <v>-387638</v>
      </c>
      <c r="AC68" s="1"/>
      <c r="AD68" s="1">
        <f>Criminal!Q68</f>
        <v>4512813.8499999996</v>
      </c>
      <c r="AE68" s="1"/>
      <c r="AG68" s="1">
        <f>Family!M68</f>
        <v>4113581.7</v>
      </c>
      <c r="AH68" s="1"/>
      <c r="AI68" s="1">
        <f>Family!O68</f>
        <v>-92875</v>
      </c>
      <c r="AJ68" s="1"/>
      <c r="AK68" s="1">
        <f>Family!Q68</f>
        <v>4020706.7</v>
      </c>
      <c r="AL68" s="1"/>
      <c r="AN68" s="1">
        <f>Civil!M68</f>
        <v>682582.97</v>
      </c>
      <c r="AO68" s="1"/>
      <c r="AP68" s="1">
        <f>Civil!O68</f>
        <v>-5658</v>
      </c>
      <c r="AQ68" s="1"/>
      <c r="AR68" s="1">
        <f>Civil!Q68</f>
        <v>676924.97</v>
      </c>
      <c r="AS68" s="1"/>
      <c r="AU68" s="1">
        <f>Waitangi!M68</f>
        <v>1306588</v>
      </c>
      <c r="AV68" s="1"/>
      <c r="AW68" s="1">
        <f>Waitangi!O68</f>
        <v>0</v>
      </c>
      <c r="AX68" s="1"/>
      <c r="AY68" s="1">
        <f t="shared" si="3"/>
        <v>1306588</v>
      </c>
      <c r="AZ68" s="1"/>
      <c r="BB68" s="1">
        <f>'Duty Lawyer'!M68</f>
        <v>956400.05</v>
      </c>
      <c r="BC68" s="1"/>
      <c r="BE68" s="1">
        <f>PDLA!M68</f>
        <v>43123.92</v>
      </c>
      <c r="BF68" s="1"/>
    </row>
    <row r="69" spans="18:58">
      <c r="R69" s="8">
        <v>41244</v>
      </c>
      <c r="S69" s="1">
        <f t="shared" ref="S69:S121" si="4">Z69+AG69+AN69+AU69+BB69+BE69</f>
        <v>10702121.720000001</v>
      </c>
      <c r="T69" s="1"/>
      <c r="U69" s="1">
        <f t="shared" ref="U69:U121" si="5">AB69+AI69+AP69+AW69</f>
        <v>700841</v>
      </c>
      <c r="V69" s="1"/>
      <c r="W69" s="1">
        <f t="shared" ref="W69:W88" si="6">S69+U69</f>
        <v>11402962.720000001</v>
      </c>
      <c r="X69" s="1"/>
      <c r="Z69" s="1">
        <f>Criminal!M69</f>
        <v>4693150.1100000003</v>
      </c>
      <c r="AA69" s="1"/>
      <c r="AB69" s="1">
        <f>Criminal!O69</f>
        <v>304214</v>
      </c>
      <c r="AC69" s="1"/>
      <c r="AD69" s="1">
        <f>Criminal!Q69</f>
        <v>4997364.1100000003</v>
      </c>
      <c r="AE69" s="1"/>
      <c r="AG69" s="1">
        <f>Family!M69</f>
        <v>3687220.16</v>
      </c>
      <c r="AH69" s="1"/>
      <c r="AI69" s="1">
        <f>Family!O69</f>
        <v>274910</v>
      </c>
      <c r="AJ69" s="1"/>
      <c r="AK69" s="1">
        <f>Family!Q69</f>
        <v>3962130.16</v>
      </c>
      <c r="AL69" s="1"/>
      <c r="AN69" s="1">
        <f>Civil!M69</f>
        <v>504402.56000000006</v>
      </c>
      <c r="AO69" s="1"/>
      <c r="AP69" s="1">
        <f>Civil!O69</f>
        <v>121717</v>
      </c>
      <c r="AQ69" s="1"/>
      <c r="AR69" s="1">
        <f>Civil!Q69</f>
        <v>626119.56000000006</v>
      </c>
      <c r="AS69" s="1"/>
      <c r="AU69" s="1">
        <f>Waitangi!M69</f>
        <v>1112745.95</v>
      </c>
      <c r="AV69" s="1"/>
      <c r="AW69" s="1">
        <f>Waitangi!O69</f>
        <v>0</v>
      </c>
      <c r="AX69" s="1"/>
      <c r="AY69" s="1">
        <f t="shared" ref="AY69:AY121" si="7">AU69+AW69</f>
        <v>1112745.95</v>
      </c>
      <c r="AZ69" s="1"/>
      <c r="BB69" s="1">
        <f>'Duty Lawyer'!M69</f>
        <v>669677.63</v>
      </c>
      <c r="BC69" s="1"/>
      <c r="BE69" s="1">
        <f>PDLA!M69</f>
        <v>34925.31</v>
      </c>
      <c r="BF69" s="1"/>
    </row>
    <row r="70" spans="18:58">
      <c r="R70" s="8">
        <v>41275</v>
      </c>
      <c r="S70" s="1">
        <f t="shared" si="4"/>
        <v>7434301.75</v>
      </c>
      <c r="T70" s="1"/>
      <c r="U70" s="1">
        <f t="shared" si="5"/>
        <v>323107</v>
      </c>
      <c r="V70" s="1"/>
      <c r="W70" s="1">
        <f t="shared" si="6"/>
        <v>7757408.75</v>
      </c>
      <c r="X70" s="1"/>
      <c r="Z70" s="1">
        <f>Criminal!M70</f>
        <v>2861352.39</v>
      </c>
      <c r="AA70" s="1"/>
      <c r="AB70" s="1">
        <f>Criminal!O70</f>
        <v>322873</v>
      </c>
      <c r="AC70" s="1"/>
      <c r="AD70" s="1">
        <f>Criminal!Q70</f>
        <v>3184225.39</v>
      </c>
      <c r="AE70" s="1"/>
      <c r="AG70" s="1">
        <f>Family!M70</f>
        <v>2722379.45</v>
      </c>
      <c r="AH70" s="1"/>
      <c r="AI70" s="1">
        <f>Family!O70</f>
        <v>20344</v>
      </c>
      <c r="AJ70" s="1"/>
      <c r="AK70" s="1">
        <f>Family!Q70</f>
        <v>2742723.45</v>
      </c>
      <c r="AL70" s="1"/>
      <c r="AN70" s="1">
        <f>Civil!M70</f>
        <v>413583.87</v>
      </c>
      <c r="AO70" s="1"/>
      <c r="AP70" s="1">
        <f>Civil!O70</f>
        <v>-20110</v>
      </c>
      <c r="AQ70" s="1"/>
      <c r="AR70" s="1">
        <f>Civil!Q70</f>
        <v>393473.87</v>
      </c>
      <c r="AS70" s="1"/>
      <c r="AU70" s="1">
        <f>Waitangi!M70</f>
        <v>671638.01</v>
      </c>
      <c r="AV70" s="1"/>
      <c r="AW70" s="1">
        <f>Waitangi!O70</f>
        <v>0</v>
      </c>
      <c r="AX70" s="1"/>
      <c r="AY70" s="1">
        <f t="shared" si="7"/>
        <v>671638.01</v>
      </c>
      <c r="AZ70" s="1"/>
      <c r="BB70" s="1">
        <f>'Duty Lawyer'!M70</f>
        <v>730068.87</v>
      </c>
      <c r="BC70" s="1"/>
      <c r="BE70" s="1">
        <f>PDLA!M70</f>
        <v>35279.160000000003</v>
      </c>
      <c r="BF70" s="1"/>
    </row>
    <row r="71" spans="18:58">
      <c r="R71" s="8">
        <v>41306</v>
      </c>
      <c r="S71" s="1">
        <f t="shared" si="4"/>
        <v>8903700.7100000009</v>
      </c>
      <c r="T71" s="1"/>
      <c r="U71" s="1">
        <f t="shared" si="5"/>
        <v>-1240969</v>
      </c>
      <c r="V71" s="1"/>
      <c r="W71" s="1">
        <f t="shared" si="6"/>
        <v>7662731.7100000009</v>
      </c>
      <c r="X71" s="1"/>
      <c r="Z71" s="1">
        <f>Criminal!M71</f>
        <v>3639802.71</v>
      </c>
      <c r="AA71" s="1"/>
      <c r="AB71" s="1">
        <f>Criminal!O71</f>
        <v>-325138</v>
      </c>
      <c r="AC71" s="1"/>
      <c r="AD71" s="1">
        <f>Criminal!Q71</f>
        <v>3314664.71</v>
      </c>
      <c r="AE71" s="1"/>
      <c r="AG71" s="1">
        <f>Family!M71</f>
        <v>3192786.43</v>
      </c>
      <c r="AH71" s="1"/>
      <c r="AI71" s="1">
        <f>Family!O71</f>
        <v>-705546</v>
      </c>
      <c r="AJ71" s="1"/>
      <c r="AK71" s="1">
        <f>Family!Q71</f>
        <v>2487240.4300000002</v>
      </c>
      <c r="AL71" s="1"/>
      <c r="AN71" s="1">
        <f>Civil!M71</f>
        <v>571023.34000000008</v>
      </c>
      <c r="AO71" s="1"/>
      <c r="AP71" s="1">
        <f>Civil!O71</f>
        <v>-210285</v>
      </c>
      <c r="AQ71" s="1"/>
      <c r="AR71" s="1">
        <f>Civil!Q71</f>
        <v>360738.34000000008</v>
      </c>
      <c r="AS71" s="1"/>
      <c r="AU71" s="1">
        <f>Waitangi!M71</f>
        <v>692010.64</v>
      </c>
      <c r="AV71" s="1"/>
      <c r="AW71" s="1">
        <f>Waitangi!O71</f>
        <v>0</v>
      </c>
      <c r="AX71" s="1"/>
      <c r="AY71" s="1">
        <f t="shared" si="7"/>
        <v>692010.64</v>
      </c>
      <c r="AZ71" s="1"/>
      <c r="BB71" s="1">
        <f>'Duty Lawyer'!M71</f>
        <v>771950.61</v>
      </c>
      <c r="BC71" s="1"/>
      <c r="BE71" s="1">
        <f>PDLA!M71</f>
        <v>36126.980000000003</v>
      </c>
      <c r="BF71" s="1"/>
    </row>
    <row r="72" spans="18:58">
      <c r="R72" s="8">
        <v>41334</v>
      </c>
      <c r="S72" s="1">
        <f t="shared" si="4"/>
        <v>9938836.0299999993</v>
      </c>
      <c r="T72" s="1"/>
      <c r="U72" s="1">
        <f t="shared" si="5"/>
        <v>-792941</v>
      </c>
      <c r="V72" s="1"/>
      <c r="W72" s="1">
        <f t="shared" si="6"/>
        <v>9145895.0299999993</v>
      </c>
      <c r="X72" s="1"/>
      <c r="Z72" s="1">
        <f>Criminal!M72</f>
        <v>4106150.1</v>
      </c>
      <c r="AA72" s="1"/>
      <c r="AB72" s="1">
        <f>Criminal!O72</f>
        <v>-776839</v>
      </c>
      <c r="AC72" s="1"/>
      <c r="AD72" s="1">
        <f>Criminal!Q72</f>
        <v>3329311.1</v>
      </c>
      <c r="AE72" s="1"/>
      <c r="AG72" s="1">
        <f>Family!M72</f>
        <v>3790454.74</v>
      </c>
      <c r="AH72" s="1"/>
      <c r="AI72" s="1">
        <f>Family!O72</f>
        <v>-90410</v>
      </c>
      <c r="AJ72" s="1"/>
      <c r="AK72" s="1">
        <f>Family!Q72</f>
        <v>3700044.74</v>
      </c>
      <c r="AL72" s="1"/>
      <c r="AN72" s="1">
        <f>Civil!M72</f>
        <v>448099.74</v>
      </c>
      <c r="AO72" s="1"/>
      <c r="AP72" s="1">
        <f>Civil!O72</f>
        <v>74308</v>
      </c>
      <c r="AQ72" s="1"/>
      <c r="AR72" s="1">
        <f>Civil!Q72</f>
        <v>522407.74</v>
      </c>
      <c r="AS72" s="1"/>
      <c r="AU72" s="1">
        <f>Waitangi!M72</f>
        <v>787818.45</v>
      </c>
      <c r="AV72" s="1"/>
      <c r="AW72" s="1">
        <f>Waitangi!O72</f>
        <v>0</v>
      </c>
      <c r="AX72" s="1"/>
      <c r="AY72" s="1">
        <f t="shared" si="7"/>
        <v>787818.45</v>
      </c>
      <c r="AZ72" s="1"/>
      <c r="BB72" s="1">
        <f>'Duty Lawyer'!M72</f>
        <v>777558.17</v>
      </c>
      <c r="BC72" s="1"/>
      <c r="BE72" s="1">
        <f>PDLA!M72</f>
        <v>28754.83</v>
      </c>
      <c r="BF72" s="1"/>
    </row>
    <row r="73" spans="18:58">
      <c r="R73" s="8">
        <v>41365</v>
      </c>
      <c r="S73" s="1">
        <f t="shared" si="4"/>
        <v>10822579.020000001</v>
      </c>
      <c r="T73" s="1"/>
      <c r="U73" s="1">
        <f t="shared" si="5"/>
        <v>-409436</v>
      </c>
      <c r="V73" s="1"/>
      <c r="W73" s="1">
        <f t="shared" si="6"/>
        <v>10413143.020000001</v>
      </c>
      <c r="X73" s="1"/>
      <c r="Z73" s="1">
        <f>Criminal!M73</f>
        <v>4084684.37</v>
      </c>
      <c r="AA73" s="1"/>
      <c r="AB73" s="1">
        <f>Criminal!O73</f>
        <v>-249974</v>
      </c>
      <c r="AC73" s="1"/>
      <c r="AD73" s="1">
        <f>Criminal!Q73</f>
        <v>3834710.37</v>
      </c>
      <c r="AE73" s="1"/>
      <c r="AG73" s="1">
        <f>Family!M73</f>
        <v>3904193.18</v>
      </c>
      <c r="AH73" s="1"/>
      <c r="AI73" s="1">
        <f>Family!O73</f>
        <v>-72477</v>
      </c>
      <c r="AJ73" s="1"/>
      <c r="AK73" s="1">
        <f>Family!Q73</f>
        <v>3831716.18</v>
      </c>
      <c r="AL73" s="1"/>
      <c r="AN73" s="1">
        <f>Civil!M73</f>
        <v>618109.24</v>
      </c>
      <c r="AO73" s="1"/>
      <c r="AP73" s="1">
        <f>Civil!O73</f>
        <v>-86985</v>
      </c>
      <c r="AQ73" s="1"/>
      <c r="AR73" s="1">
        <f>Civil!Q73</f>
        <v>531124.24</v>
      </c>
      <c r="AS73" s="1"/>
      <c r="AU73" s="1">
        <f>Waitangi!M73</f>
        <v>1422951.76</v>
      </c>
      <c r="AV73" s="1"/>
      <c r="AW73" s="1">
        <f>Waitangi!O73</f>
        <v>0</v>
      </c>
      <c r="AX73" s="1"/>
      <c r="AY73" s="1">
        <f t="shared" si="7"/>
        <v>1422951.76</v>
      </c>
      <c r="AZ73" s="1"/>
      <c r="BB73" s="1">
        <f>'Duty Lawyer'!M73</f>
        <v>754863.34</v>
      </c>
      <c r="BC73" s="1"/>
      <c r="BE73" s="1">
        <f>PDLA!M73</f>
        <v>37777.129999999997</v>
      </c>
      <c r="BF73" s="1"/>
    </row>
    <row r="74" spans="18:58">
      <c r="R74" s="18">
        <v>41395</v>
      </c>
      <c r="S74" s="1">
        <f t="shared" si="4"/>
        <v>13380991.23</v>
      </c>
      <c r="T74" s="1"/>
      <c r="U74" s="1">
        <f t="shared" si="5"/>
        <v>-959204</v>
      </c>
      <c r="V74" s="1"/>
      <c r="W74" s="1">
        <f t="shared" si="6"/>
        <v>12421787.23</v>
      </c>
      <c r="X74" s="1"/>
      <c r="Z74" s="1">
        <f>Criminal!M74</f>
        <v>5084540.4000000004</v>
      </c>
      <c r="AA74" s="1"/>
      <c r="AB74" s="1">
        <f>Criminal!O74</f>
        <v>-623084</v>
      </c>
      <c r="AC74" s="1"/>
      <c r="AD74" s="1">
        <f>Criminal!Q74</f>
        <v>4461456.4000000004</v>
      </c>
      <c r="AE74" s="1"/>
      <c r="AG74" s="1">
        <f>Family!M74</f>
        <v>4654091.55</v>
      </c>
      <c r="AH74" s="1"/>
      <c r="AI74" s="1">
        <f>Family!O74</f>
        <v>-356301</v>
      </c>
      <c r="AJ74" s="1"/>
      <c r="AK74" s="1">
        <f>Family!Q74</f>
        <v>4297790.55</v>
      </c>
      <c r="AL74" s="1"/>
      <c r="AN74" s="1">
        <f>Civil!M74</f>
        <v>710745.33</v>
      </c>
      <c r="AO74" s="1"/>
      <c r="AP74" s="1">
        <f>Civil!O74</f>
        <v>20181</v>
      </c>
      <c r="AQ74" s="1"/>
      <c r="AR74" s="1">
        <f>Civil!Q74</f>
        <v>730926.33</v>
      </c>
      <c r="AS74" s="1"/>
      <c r="AU74" s="1">
        <f>Waitangi!M74</f>
        <v>1982282.05</v>
      </c>
      <c r="AV74" s="1"/>
      <c r="AW74" s="1">
        <f>Waitangi!O74</f>
        <v>0</v>
      </c>
      <c r="AX74" s="1"/>
      <c r="AY74" s="1">
        <f t="shared" si="7"/>
        <v>1982282.05</v>
      </c>
      <c r="AZ74" s="1"/>
      <c r="BB74" s="1">
        <f>'Duty Lawyer'!M74</f>
        <v>912666.22</v>
      </c>
      <c r="BC74" s="1"/>
      <c r="BE74" s="1">
        <f>PDLA!M74</f>
        <v>36665.68</v>
      </c>
      <c r="BF74" s="1"/>
    </row>
    <row r="75" spans="18:58">
      <c r="R75" s="18">
        <v>41426</v>
      </c>
      <c r="S75" s="1">
        <f t="shared" si="4"/>
        <v>10922742.110300001</v>
      </c>
      <c r="T75" s="1"/>
      <c r="U75" s="1">
        <f t="shared" si="5"/>
        <v>-12525794.600326085</v>
      </c>
      <c r="V75" s="1"/>
      <c r="W75" s="1">
        <f t="shared" si="6"/>
        <v>-1603052.4900260847</v>
      </c>
      <c r="X75" s="1"/>
      <c r="Z75" s="1">
        <f>Criminal!M75</f>
        <v>4349389.08</v>
      </c>
      <c r="AA75" s="1"/>
      <c r="AB75" s="1">
        <f>Criminal!O75</f>
        <v>-5440966</v>
      </c>
      <c r="AC75" s="1"/>
      <c r="AD75" s="1">
        <f>Criminal!Q75</f>
        <v>-1091576.92</v>
      </c>
      <c r="AE75" s="1"/>
      <c r="AG75" s="1">
        <f>Family!M75</f>
        <v>4057558.9299999997</v>
      </c>
      <c r="AH75" s="1"/>
      <c r="AI75" s="1">
        <f>Family!O75</f>
        <v>-2501798</v>
      </c>
      <c r="AJ75" s="1"/>
      <c r="AK75" s="1">
        <f>Family!Q75</f>
        <v>1555760.9299999997</v>
      </c>
      <c r="AL75" s="1"/>
      <c r="AN75" s="1">
        <f>Civil!M75</f>
        <v>662367.9</v>
      </c>
      <c r="AO75" s="1"/>
      <c r="AP75" s="1">
        <f>Civil!O75</f>
        <v>-406079</v>
      </c>
      <c r="AQ75" s="1"/>
      <c r="AR75" s="1">
        <f>Civil!Q75</f>
        <v>256288.90000000002</v>
      </c>
      <c r="AS75" s="1"/>
      <c r="AU75" s="1">
        <f>Waitangi!M75</f>
        <v>1037679.3703</v>
      </c>
      <c r="AV75" s="1"/>
      <c r="AW75" s="1">
        <f>Waitangi!O75</f>
        <v>-4176951.6003260855</v>
      </c>
      <c r="AX75" s="1"/>
      <c r="AY75" s="1">
        <f t="shared" si="7"/>
        <v>-3139272.2300260854</v>
      </c>
      <c r="AZ75" s="1"/>
      <c r="BB75" s="1">
        <f>'Duty Lawyer'!M75</f>
        <v>782068.54</v>
      </c>
      <c r="BC75" s="1"/>
      <c r="BE75" s="1">
        <f>PDLA!M75</f>
        <v>33678.29</v>
      </c>
      <c r="BF75" s="1"/>
    </row>
    <row r="76" spans="18:58">
      <c r="R76" s="8">
        <v>41456</v>
      </c>
      <c r="S76" s="1">
        <f t="shared" si="4"/>
        <v>10372437.029899999</v>
      </c>
      <c r="T76" s="1"/>
      <c r="U76" s="1">
        <f t="shared" si="5"/>
        <v>-872998</v>
      </c>
      <c r="V76" s="1"/>
      <c r="W76" s="1">
        <f t="shared" si="6"/>
        <v>9499439.0298999995</v>
      </c>
      <c r="X76" s="1"/>
      <c r="Z76" s="1">
        <f>Criminal!M76</f>
        <v>4285623.95</v>
      </c>
      <c r="AA76" s="1"/>
      <c r="AB76" s="1">
        <f>Criminal!O76</f>
        <v>-826319</v>
      </c>
      <c r="AC76" s="1"/>
      <c r="AD76" s="1">
        <f>Criminal!Q76</f>
        <v>3459304.95</v>
      </c>
      <c r="AE76" s="1"/>
      <c r="AG76" s="1">
        <f>Family!M76</f>
        <v>3796245.9</v>
      </c>
      <c r="AH76" s="1"/>
      <c r="AI76" s="1">
        <f>Family!O76</f>
        <v>-130926</v>
      </c>
      <c r="AJ76" s="1"/>
      <c r="AK76" s="1">
        <f>Family!Q76</f>
        <v>3665319.9</v>
      </c>
      <c r="AL76" s="1"/>
      <c r="AN76" s="1">
        <f>Civil!M76</f>
        <v>507977.77999999997</v>
      </c>
      <c r="AO76" s="1"/>
      <c r="AP76" s="1">
        <f>Civil!O76</f>
        <v>84247</v>
      </c>
      <c r="AQ76" s="1"/>
      <c r="AR76" s="1">
        <f>Civil!Q76</f>
        <v>592224.78</v>
      </c>
      <c r="AS76" s="1"/>
      <c r="AU76" s="1">
        <f>Waitangi!M76</f>
        <v>1039725.63</v>
      </c>
      <c r="AV76" s="1"/>
      <c r="AW76" s="1">
        <f>Waitangi!O76</f>
        <v>0</v>
      </c>
      <c r="AX76" s="1"/>
      <c r="AY76" s="1">
        <f t="shared" si="7"/>
        <v>1039725.63</v>
      </c>
      <c r="AZ76" s="1"/>
      <c r="BB76" s="1">
        <f>'Duty Lawyer'!M76</f>
        <v>716766.76</v>
      </c>
      <c r="BC76" s="1"/>
      <c r="BE76" s="1">
        <f>PDLA!M76</f>
        <v>26097.009900000001</v>
      </c>
      <c r="BF76" s="1"/>
    </row>
    <row r="77" spans="18:58">
      <c r="R77" s="8">
        <v>41487</v>
      </c>
      <c r="S77" s="1">
        <f t="shared" si="4"/>
        <v>10348903.689999999</v>
      </c>
      <c r="T77" s="1"/>
      <c r="U77" s="1">
        <f t="shared" si="5"/>
        <v>-654967.22</v>
      </c>
      <c r="V77" s="1"/>
      <c r="W77" s="1">
        <f t="shared" si="6"/>
        <v>9693936.4699999988</v>
      </c>
      <c r="X77" s="1"/>
      <c r="Z77" s="1">
        <f>Criminal!M77</f>
        <v>4291004.67</v>
      </c>
      <c r="AA77" s="1"/>
      <c r="AB77" s="1">
        <f>Criminal!O77</f>
        <v>-553763.22</v>
      </c>
      <c r="AC77" s="1"/>
      <c r="AD77" s="1">
        <f>Criminal!Q77</f>
        <v>3737241.45</v>
      </c>
      <c r="AE77" s="1"/>
      <c r="AG77" s="1">
        <f>Family!M77</f>
        <v>3980745.59</v>
      </c>
      <c r="AH77" s="1"/>
      <c r="AI77" s="1">
        <f>Family!O77</f>
        <v>-174953.72</v>
      </c>
      <c r="AJ77" s="1"/>
      <c r="AK77" s="1">
        <f>Family!Q77</f>
        <v>3805791.8699999996</v>
      </c>
      <c r="AL77" s="1"/>
      <c r="AN77" s="1">
        <f>Civil!M77</f>
        <v>602372.81999999995</v>
      </c>
      <c r="AO77" s="1"/>
      <c r="AP77" s="1">
        <f>Civil!O77</f>
        <v>73749.72</v>
      </c>
      <c r="AQ77" s="1"/>
      <c r="AR77" s="1">
        <f>Civil!Q77</f>
        <v>676122.53999999992</v>
      </c>
      <c r="AS77" s="1"/>
      <c r="AU77" s="1">
        <f>Waitangi!M77</f>
        <v>606497.99</v>
      </c>
      <c r="AV77" s="1"/>
      <c r="AW77" s="1">
        <f>Waitangi!O77</f>
        <v>0</v>
      </c>
      <c r="AX77" s="1"/>
      <c r="AY77" s="1">
        <f t="shared" si="7"/>
        <v>606497.99</v>
      </c>
      <c r="AZ77" s="1"/>
      <c r="BB77" s="1">
        <f>'Duty Lawyer'!M77</f>
        <v>838017.78</v>
      </c>
      <c r="BC77" s="1"/>
      <c r="BE77" s="1">
        <f>PDLA!M77</f>
        <v>30264.84</v>
      </c>
      <c r="BF77" s="1"/>
    </row>
    <row r="78" spans="18:58">
      <c r="R78" s="8">
        <v>41518</v>
      </c>
      <c r="S78" s="1">
        <f t="shared" si="4"/>
        <v>10842408.02</v>
      </c>
      <c r="T78" s="1"/>
      <c r="U78" s="1">
        <f t="shared" si="5"/>
        <v>-755962.52</v>
      </c>
      <c r="V78" s="1"/>
      <c r="W78" s="1">
        <f t="shared" si="6"/>
        <v>10086445.5</v>
      </c>
      <c r="X78" s="1"/>
      <c r="Z78" s="1">
        <f>Criminal!M78</f>
        <v>4459686.6399999997</v>
      </c>
      <c r="AA78" s="1"/>
      <c r="AB78" s="1">
        <f>Criminal!O78</f>
        <v>-502502.51</v>
      </c>
      <c r="AC78" s="1"/>
      <c r="AD78" s="1">
        <f>Criminal!Q78</f>
        <v>3957184.13</v>
      </c>
      <c r="AE78" s="1"/>
      <c r="AG78" s="1">
        <f>Family!M78</f>
        <v>4170179.4499999997</v>
      </c>
      <c r="AH78" s="1"/>
      <c r="AI78" s="1">
        <f>Family!O78</f>
        <v>-229338.37</v>
      </c>
      <c r="AJ78" s="1"/>
      <c r="AK78" s="1">
        <f>Family!Q78</f>
        <v>3940841.0799999996</v>
      </c>
      <c r="AL78" s="1"/>
      <c r="AN78" s="1">
        <f>Civil!M78</f>
        <v>596928.07999999996</v>
      </c>
      <c r="AO78" s="1"/>
      <c r="AP78" s="1">
        <f>Civil!O78</f>
        <v>-24121.64</v>
      </c>
      <c r="AQ78" s="1"/>
      <c r="AR78" s="1">
        <f>Civil!Q78</f>
        <v>572806.43999999994</v>
      </c>
      <c r="AS78" s="1"/>
      <c r="AU78" s="1">
        <f>Waitangi!M78</f>
        <v>851870.7</v>
      </c>
      <c r="AV78" s="1"/>
      <c r="AW78" s="1">
        <f>Waitangi!O78</f>
        <v>0</v>
      </c>
      <c r="AX78" s="1"/>
      <c r="AY78" s="1">
        <f t="shared" si="7"/>
        <v>851870.7</v>
      </c>
      <c r="AZ78" s="1"/>
      <c r="BB78" s="1">
        <f>'Duty Lawyer'!M78</f>
        <v>726772.01</v>
      </c>
      <c r="BC78" s="1"/>
      <c r="BE78" s="1">
        <f>PDLA!M78</f>
        <v>36971.14</v>
      </c>
      <c r="BF78" s="1"/>
    </row>
    <row r="79" spans="18:58">
      <c r="R79" s="8">
        <v>41548</v>
      </c>
      <c r="S79" s="1">
        <f t="shared" si="4"/>
        <v>10662371.559900001</v>
      </c>
      <c r="T79" s="1"/>
      <c r="U79" s="1">
        <f t="shared" si="5"/>
        <v>5211799.3499999996</v>
      </c>
      <c r="V79" s="1"/>
      <c r="W79" s="1">
        <f t="shared" si="6"/>
        <v>15874170.9099</v>
      </c>
      <c r="X79" s="1"/>
      <c r="Z79" s="1">
        <f>Criminal!M79</f>
        <v>4632551.21</v>
      </c>
      <c r="AA79" s="1"/>
      <c r="AB79" s="1">
        <f>Criminal!O79</f>
        <v>3119055.34</v>
      </c>
      <c r="AC79" s="1"/>
      <c r="AD79" s="1">
        <f>Criminal!Q79</f>
        <v>7751606.5499999998</v>
      </c>
      <c r="AE79" s="1"/>
      <c r="AG79" s="1">
        <f>Family!M79</f>
        <v>3788872.4</v>
      </c>
      <c r="AH79" s="1"/>
      <c r="AI79" s="1">
        <f>Family!O79</f>
        <v>1826021.18</v>
      </c>
      <c r="AJ79" s="1"/>
      <c r="AK79" s="1">
        <f>Family!Q79</f>
        <v>5614893.5800000001</v>
      </c>
      <c r="AL79" s="1"/>
      <c r="AN79" s="1">
        <f>Civil!M79</f>
        <v>571719.96</v>
      </c>
      <c r="AO79" s="1"/>
      <c r="AP79" s="1">
        <f>Civil!O79</f>
        <v>266722.83</v>
      </c>
      <c r="AQ79" s="1"/>
      <c r="AR79" s="1">
        <f>Civil!Q79</f>
        <v>838442.79</v>
      </c>
      <c r="AS79" s="1"/>
      <c r="AU79" s="1">
        <f>Waitangi!M79</f>
        <v>847539.63</v>
      </c>
      <c r="AV79" s="1"/>
      <c r="AW79" s="1">
        <f>Waitangi!O79</f>
        <v>0</v>
      </c>
      <c r="AX79" s="1"/>
      <c r="AY79" s="1">
        <f t="shared" si="7"/>
        <v>847539.63</v>
      </c>
      <c r="AZ79" s="1"/>
      <c r="BB79" s="1">
        <f>'Duty Lawyer'!M79</f>
        <v>788863.02</v>
      </c>
      <c r="BC79" s="1"/>
      <c r="BE79" s="1">
        <f>PDLA!M79</f>
        <v>32825.339899999999</v>
      </c>
      <c r="BF79" s="1"/>
    </row>
    <row r="80" spans="18:58">
      <c r="R80" s="8">
        <v>41579</v>
      </c>
      <c r="S80" s="1">
        <f t="shared" si="4"/>
        <v>11287617.859999999</v>
      </c>
      <c r="T80" s="1"/>
      <c r="U80" s="1">
        <f t="shared" si="5"/>
        <v>-5654394.6300000008</v>
      </c>
      <c r="V80" s="1"/>
      <c r="W80" s="1">
        <f t="shared" si="6"/>
        <v>5633223.2299999986</v>
      </c>
      <c r="X80" s="1"/>
      <c r="Z80" s="1">
        <f>Criminal!M80</f>
        <v>4677356.5199999996</v>
      </c>
      <c r="AA80" s="1"/>
      <c r="AB80" s="1">
        <f>Criminal!O80</f>
        <v>-3849117.67</v>
      </c>
      <c r="AC80" s="1"/>
      <c r="AD80" s="1">
        <f>Criminal!Q80</f>
        <v>828238.84999999963</v>
      </c>
      <c r="AE80" s="1"/>
      <c r="AG80" s="1">
        <f>Family!M80</f>
        <v>3822643.23</v>
      </c>
      <c r="AH80" s="1"/>
      <c r="AI80" s="1">
        <f>Family!O80</f>
        <v>-1566164.98</v>
      </c>
      <c r="AJ80" s="1"/>
      <c r="AK80" s="1">
        <f>Family!Q80</f>
        <v>2256478.25</v>
      </c>
      <c r="AL80" s="1"/>
      <c r="AN80" s="1">
        <f>Civil!M80</f>
        <v>503835.79</v>
      </c>
      <c r="AO80" s="1"/>
      <c r="AP80" s="1">
        <f>Civil!O80</f>
        <v>-239111.98</v>
      </c>
      <c r="AQ80" s="1"/>
      <c r="AR80" s="1">
        <f>Civil!Q80</f>
        <v>264723.80999999994</v>
      </c>
      <c r="AS80" s="1"/>
      <c r="AU80" s="1">
        <f>Waitangi!M80</f>
        <v>1462016.35</v>
      </c>
      <c r="AV80" s="1"/>
      <c r="AW80" s="1">
        <f>Waitangi!O80</f>
        <v>0</v>
      </c>
      <c r="AX80" s="1"/>
      <c r="AY80" s="1">
        <f t="shared" si="7"/>
        <v>1462016.35</v>
      </c>
      <c r="AZ80" s="1"/>
      <c r="BB80" s="1">
        <f>'Duty Lawyer'!M80</f>
        <v>786297.73</v>
      </c>
      <c r="BC80" s="1"/>
      <c r="BE80" s="1">
        <f>PDLA!M80</f>
        <v>35468.239999999998</v>
      </c>
      <c r="BF80" s="1"/>
    </row>
    <row r="81" spans="18:58">
      <c r="R81" s="8">
        <v>41609</v>
      </c>
      <c r="S81" s="1">
        <f t="shared" si="4"/>
        <v>11855816.66</v>
      </c>
      <c r="T81" s="1"/>
      <c r="U81" s="1">
        <f t="shared" si="5"/>
        <v>530930.22</v>
      </c>
      <c r="V81" s="1"/>
      <c r="W81" s="1">
        <f t="shared" si="6"/>
        <v>12386746.880000001</v>
      </c>
      <c r="X81" s="1"/>
      <c r="Z81" s="1">
        <f>Criminal!M81</f>
        <v>4884684.83</v>
      </c>
      <c r="AA81" s="1"/>
      <c r="AB81" s="1">
        <f>Criminal!O81</f>
        <v>313684.61</v>
      </c>
      <c r="AC81" s="1"/>
      <c r="AD81" s="1">
        <f>Criminal!Q81</f>
        <v>5198369.4400000004</v>
      </c>
      <c r="AE81" s="1"/>
      <c r="AG81" s="1">
        <f>Family!M81</f>
        <v>4251597.4400000004</v>
      </c>
      <c r="AH81" s="1"/>
      <c r="AI81" s="1">
        <f>Family!O81</f>
        <v>160591.93</v>
      </c>
      <c r="AJ81" s="1"/>
      <c r="AK81" s="1">
        <f>Family!Q81</f>
        <v>4412189.37</v>
      </c>
      <c r="AL81" s="1"/>
      <c r="AN81" s="1">
        <f>Civil!M81</f>
        <v>551001.1</v>
      </c>
      <c r="AO81" s="1"/>
      <c r="AP81" s="1">
        <f>Civil!O81</f>
        <v>56653.68</v>
      </c>
      <c r="AQ81" s="1"/>
      <c r="AR81" s="1">
        <f>Civil!Q81</f>
        <v>607654.78</v>
      </c>
      <c r="AS81" s="1"/>
      <c r="AU81" s="1">
        <f>Waitangi!M81</f>
        <v>1351749.8</v>
      </c>
      <c r="AV81" s="1"/>
      <c r="AW81" s="1">
        <f>Waitangi!O81</f>
        <v>0</v>
      </c>
      <c r="AX81" s="1"/>
      <c r="AY81" s="1">
        <f t="shared" si="7"/>
        <v>1351749.8</v>
      </c>
      <c r="AZ81" s="1"/>
      <c r="BB81" s="1">
        <f>'Duty Lawyer'!M81</f>
        <v>778341.3</v>
      </c>
      <c r="BC81" s="1"/>
      <c r="BE81" s="1">
        <f>PDLA!M81</f>
        <v>38442.19</v>
      </c>
      <c r="BF81" s="1"/>
    </row>
    <row r="82" spans="18:58">
      <c r="R82" s="8">
        <v>41640</v>
      </c>
      <c r="S82" s="1">
        <f t="shared" si="4"/>
        <v>6068058.0700000012</v>
      </c>
      <c r="T82" s="1"/>
      <c r="U82" s="1">
        <f t="shared" si="5"/>
        <v>1326358.51</v>
      </c>
      <c r="V82" s="1"/>
      <c r="W82" s="1">
        <f t="shared" si="6"/>
        <v>7394416.580000001</v>
      </c>
      <c r="X82" s="1"/>
      <c r="Z82" s="1">
        <f>Criminal!M82</f>
        <v>2179577.56</v>
      </c>
      <c r="AA82" s="1"/>
      <c r="AB82" s="1">
        <f>Criminal!O82</f>
        <v>941406.64</v>
      </c>
      <c r="AC82" s="1"/>
      <c r="AD82" s="1">
        <f>Criminal!Q82</f>
        <v>3120984.2</v>
      </c>
      <c r="AE82" s="1"/>
      <c r="AG82" s="1">
        <f>Family!M82</f>
        <v>2066094.43</v>
      </c>
      <c r="AH82" s="1"/>
      <c r="AI82" s="1">
        <f>Family!O82</f>
        <v>396711.62</v>
      </c>
      <c r="AJ82" s="1"/>
      <c r="AK82" s="1">
        <f>Family!Q82</f>
        <v>2462806.0499999998</v>
      </c>
      <c r="AL82" s="1"/>
      <c r="AN82" s="1">
        <f>Civil!M82</f>
        <v>255083.73</v>
      </c>
      <c r="AO82" s="1"/>
      <c r="AP82" s="1">
        <f>Civil!O82</f>
        <v>-11759.75</v>
      </c>
      <c r="AQ82" s="1"/>
      <c r="AR82" s="1">
        <f>Civil!Q82</f>
        <v>243323.98</v>
      </c>
      <c r="AS82" s="1"/>
      <c r="AU82" s="1">
        <f>Waitangi!M82</f>
        <v>938808.45</v>
      </c>
      <c r="AV82" s="1"/>
      <c r="AW82" s="1">
        <f>Waitangi!O82</f>
        <v>0</v>
      </c>
      <c r="AX82" s="1"/>
      <c r="AY82" s="1">
        <f t="shared" si="7"/>
        <v>938808.45</v>
      </c>
      <c r="AZ82" s="1"/>
      <c r="BB82" s="1">
        <f>'Duty Lawyer'!M82</f>
        <v>595443.17000000004</v>
      </c>
      <c r="BC82" s="1"/>
      <c r="BE82" s="1">
        <f>PDLA!M82</f>
        <v>33050.730000000003</v>
      </c>
      <c r="BF82" s="1"/>
    </row>
    <row r="83" spans="18:58">
      <c r="R83" s="8">
        <v>41671</v>
      </c>
      <c r="S83" s="1">
        <f t="shared" si="4"/>
        <v>9394748.3899999987</v>
      </c>
      <c r="T83" s="1"/>
      <c r="U83" s="1">
        <f t="shared" si="5"/>
        <v>-564455.24</v>
      </c>
      <c r="V83" s="1"/>
      <c r="W83" s="1">
        <f t="shared" si="6"/>
        <v>8830293.1499999985</v>
      </c>
      <c r="X83" s="1"/>
      <c r="Z83" s="1">
        <f>Criminal!M83</f>
        <v>3782729.74</v>
      </c>
      <c r="AA83" s="1"/>
      <c r="AB83" s="1">
        <f>Criminal!O83</f>
        <v>-212917.45</v>
      </c>
      <c r="AC83" s="1"/>
      <c r="AD83" s="1">
        <f>Criminal!Q83</f>
        <v>3569812.29</v>
      </c>
      <c r="AE83" s="1"/>
      <c r="AG83" s="1">
        <f>Family!M83</f>
        <v>3277702.75</v>
      </c>
      <c r="AH83" s="1"/>
      <c r="AI83" s="1">
        <f>Family!O83</f>
        <v>-339863.21</v>
      </c>
      <c r="AJ83" s="1"/>
      <c r="AK83" s="1">
        <f>Family!Q83</f>
        <v>2937839.54</v>
      </c>
      <c r="AL83" s="1"/>
      <c r="AN83" s="1">
        <f>Civil!M83</f>
        <v>504465.46</v>
      </c>
      <c r="AO83" s="1"/>
      <c r="AP83" s="1">
        <f>Civil!O83</f>
        <v>-11674.58</v>
      </c>
      <c r="AQ83" s="1"/>
      <c r="AR83" s="1">
        <f>Civil!Q83</f>
        <v>492790.88</v>
      </c>
      <c r="AS83" s="1"/>
      <c r="AU83" s="1">
        <f>Waitangi!M83</f>
        <v>1001935.74</v>
      </c>
      <c r="AV83" s="1"/>
      <c r="AW83" s="1">
        <f>Waitangi!O83</f>
        <v>0</v>
      </c>
      <c r="AX83" s="1"/>
      <c r="AY83" s="1">
        <f t="shared" si="7"/>
        <v>1001935.74</v>
      </c>
      <c r="AZ83" s="1"/>
      <c r="BB83" s="1">
        <f>'Duty Lawyer'!M83</f>
        <v>793975.78</v>
      </c>
      <c r="BC83" s="1"/>
      <c r="BE83" s="1">
        <f>PDLA!M83</f>
        <v>33938.92</v>
      </c>
      <c r="BF83" s="1"/>
    </row>
    <row r="84" spans="18:58">
      <c r="R84" s="8">
        <v>41699</v>
      </c>
      <c r="S84" s="1">
        <f t="shared" si="4"/>
        <v>10808570.990000002</v>
      </c>
      <c r="T84" s="1"/>
      <c r="U84" s="1">
        <f t="shared" si="5"/>
        <v>-265812.27</v>
      </c>
      <c r="V84" s="1"/>
      <c r="W84" s="1">
        <f t="shared" si="6"/>
        <v>10542758.720000003</v>
      </c>
      <c r="X84" s="1"/>
      <c r="Z84" s="1">
        <f>Criminal!M84</f>
        <v>4422826.78</v>
      </c>
      <c r="AA84" s="1"/>
      <c r="AB84" s="1">
        <f>Criminal!O84</f>
        <v>34492.78</v>
      </c>
      <c r="AC84" s="1"/>
      <c r="AD84" s="1">
        <f>Criminal!Q84</f>
        <v>4457319.5600000005</v>
      </c>
      <c r="AE84" s="1"/>
      <c r="AG84" s="1">
        <f>Family!M84</f>
        <v>4113100.34</v>
      </c>
      <c r="AH84" s="1"/>
      <c r="AI84" s="1">
        <f>Family!O84</f>
        <v>-245528.47</v>
      </c>
      <c r="AJ84" s="1"/>
      <c r="AK84" s="1">
        <f>Family!Q84</f>
        <v>3867571.8699999996</v>
      </c>
      <c r="AL84" s="1"/>
      <c r="AN84" s="1">
        <f>Civil!M84</f>
        <v>479617.98</v>
      </c>
      <c r="AO84" s="1"/>
      <c r="AP84" s="1">
        <f>Civil!O84</f>
        <v>-54776.58</v>
      </c>
      <c r="AQ84" s="1"/>
      <c r="AR84" s="1">
        <f>Civil!Q84</f>
        <v>424841.39999999997</v>
      </c>
      <c r="AS84" s="1"/>
      <c r="AU84" s="1">
        <f>Waitangi!M84</f>
        <v>1042727.57</v>
      </c>
      <c r="AV84" s="1"/>
      <c r="AW84" s="1">
        <f>Waitangi!O84</f>
        <v>0</v>
      </c>
      <c r="AX84" s="1"/>
      <c r="AY84" s="1">
        <f t="shared" si="7"/>
        <v>1042727.57</v>
      </c>
      <c r="AZ84" s="1"/>
      <c r="BB84" s="1">
        <f>'Duty Lawyer'!M84</f>
        <v>722501.39</v>
      </c>
      <c r="BC84" s="1"/>
      <c r="BE84" s="1">
        <f>PDLA!M84</f>
        <v>27796.93</v>
      </c>
      <c r="BF84" s="1"/>
    </row>
    <row r="85" spans="18:58">
      <c r="R85" s="8">
        <v>41730</v>
      </c>
      <c r="S85" s="1">
        <f t="shared" si="4"/>
        <v>9592567.4399999995</v>
      </c>
      <c r="T85" s="1"/>
      <c r="U85" s="1">
        <f t="shared" si="5"/>
        <v>-44196.049999999996</v>
      </c>
      <c r="V85" s="1"/>
      <c r="W85" s="1">
        <f t="shared" si="6"/>
        <v>9548371.3899999987</v>
      </c>
      <c r="X85" s="1"/>
      <c r="Z85" s="1">
        <f>Criminal!M85</f>
        <v>4161306.89</v>
      </c>
      <c r="AA85" s="1"/>
      <c r="AB85" s="1">
        <f>Criminal!O85</f>
        <v>-92469.65</v>
      </c>
      <c r="AC85" s="1"/>
      <c r="AD85" s="1">
        <f>Criminal!Q85</f>
        <v>4068837.24</v>
      </c>
      <c r="AE85" s="1"/>
      <c r="AG85" s="1">
        <f>Family!M85</f>
        <v>3185655.06</v>
      </c>
      <c r="AH85" s="1"/>
      <c r="AI85" s="1">
        <f>Family!O85</f>
        <v>38564.54</v>
      </c>
      <c r="AJ85" s="1"/>
      <c r="AK85" s="1">
        <f>Family!Q85</f>
        <v>3224219.6</v>
      </c>
      <c r="AL85" s="1"/>
      <c r="AN85" s="1">
        <f>Civil!M85</f>
        <v>422486.76</v>
      </c>
      <c r="AO85" s="1"/>
      <c r="AP85" s="1">
        <f>Civil!O85</f>
        <v>9709.06</v>
      </c>
      <c r="AQ85" s="1"/>
      <c r="AR85" s="1">
        <f>Civil!Q85</f>
        <v>432195.82</v>
      </c>
      <c r="AS85" s="1"/>
      <c r="AU85" s="1">
        <f>Waitangi!M85</f>
        <v>1130842.1499999999</v>
      </c>
      <c r="AV85" s="1"/>
      <c r="AW85" s="1">
        <f>Waitangi!O85</f>
        <v>0</v>
      </c>
      <c r="AX85" s="1"/>
      <c r="AY85" s="1">
        <f t="shared" si="7"/>
        <v>1130842.1499999999</v>
      </c>
      <c r="AZ85" s="1"/>
      <c r="BB85" s="1">
        <f>'Duty Lawyer'!M85</f>
        <v>665677.28</v>
      </c>
      <c r="BC85" s="1"/>
      <c r="BE85" s="1">
        <f>PDLA!M85</f>
        <v>26599.3</v>
      </c>
      <c r="BF85" s="1"/>
    </row>
    <row r="86" spans="18:58">
      <c r="R86" s="18">
        <v>41760</v>
      </c>
      <c r="S86" s="1">
        <f t="shared" si="4"/>
        <v>11778426.619999999</v>
      </c>
      <c r="T86" s="1"/>
      <c r="U86" s="1">
        <f t="shared" si="5"/>
        <v>-455727.95</v>
      </c>
      <c r="V86" s="1"/>
      <c r="W86" s="1">
        <f t="shared" si="6"/>
        <v>11322698.67</v>
      </c>
      <c r="X86" s="1"/>
      <c r="Z86" s="1">
        <f>Criminal!M86</f>
        <v>5007262.6100000003</v>
      </c>
      <c r="AA86" s="1"/>
      <c r="AB86" s="1">
        <f>Criminal!O86</f>
        <v>-427309.58</v>
      </c>
      <c r="AC86" s="1"/>
      <c r="AD86" s="1">
        <f>Criminal!Q86</f>
        <v>4579953.03</v>
      </c>
      <c r="AE86" s="1"/>
      <c r="AG86" s="1">
        <f>Family!M86</f>
        <v>4148506.5700000003</v>
      </c>
      <c r="AH86" s="1"/>
      <c r="AI86" s="1">
        <f>Family!O86</f>
        <v>-100960.33</v>
      </c>
      <c r="AJ86" s="1"/>
      <c r="AK86" s="1">
        <f>Family!Q86</f>
        <v>4047546.24</v>
      </c>
      <c r="AL86" s="1"/>
      <c r="AN86" s="1">
        <f>Civil!M86</f>
        <v>552340.15</v>
      </c>
      <c r="AO86" s="1"/>
      <c r="AP86" s="1">
        <f>Civil!O86</f>
        <v>72541.960000000006</v>
      </c>
      <c r="AQ86" s="1"/>
      <c r="AR86" s="1">
        <f>Civil!Q86</f>
        <v>624882.11</v>
      </c>
      <c r="AS86" s="1"/>
      <c r="AU86" s="1">
        <f>Waitangi!M86</f>
        <v>1099756.7</v>
      </c>
      <c r="AV86" s="1"/>
      <c r="AW86" s="1">
        <f>Waitangi!O86</f>
        <v>0</v>
      </c>
      <c r="AX86" s="1"/>
      <c r="AY86" s="1">
        <f t="shared" si="7"/>
        <v>1099756.7</v>
      </c>
      <c r="AZ86" s="1"/>
      <c r="BB86" s="1">
        <f>'Duty Lawyer'!M86</f>
        <v>931675.92</v>
      </c>
      <c r="BC86" s="1"/>
      <c r="BE86" s="1">
        <f>PDLA!M86</f>
        <v>38884.67</v>
      </c>
      <c r="BF86" s="1"/>
    </row>
    <row r="87" spans="18:58">
      <c r="R87" s="18">
        <v>41791</v>
      </c>
      <c r="S87" s="1">
        <f t="shared" si="4"/>
        <v>12128551.589999998</v>
      </c>
      <c r="T87" s="1"/>
      <c r="U87" s="1">
        <f t="shared" si="5"/>
        <v>-3619526.31</v>
      </c>
      <c r="V87" s="1"/>
      <c r="W87" s="1">
        <f t="shared" si="6"/>
        <v>8509025.2799999975</v>
      </c>
      <c r="X87" s="1"/>
      <c r="Z87" s="1">
        <f>Criminal!M87</f>
        <v>4846314.63</v>
      </c>
      <c r="AA87" s="1"/>
      <c r="AB87" s="1">
        <f>Criminal!O87</f>
        <v>-1960950.28</v>
      </c>
      <c r="AC87" s="1"/>
      <c r="AD87" s="1">
        <f>Criminal!Q87</f>
        <v>2885364.3499999996</v>
      </c>
      <c r="AE87" s="1"/>
      <c r="AG87" s="1">
        <f>Family!M87</f>
        <v>4293237.6900000004</v>
      </c>
      <c r="AH87" s="1"/>
      <c r="AI87" s="1">
        <f>Family!O87</f>
        <v>-1272368.43</v>
      </c>
      <c r="AJ87" s="1"/>
      <c r="AK87" s="1">
        <f>Family!Q87</f>
        <v>3020869.2600000007</v>
      </c>
      <c r="AL87" s="1"/>
      <c r="AN87" s="1">
        <f>Civil!M87</f>
        <v>734814.03999999992</v>
      </c>
      <c r="AO87" s="1"/>
      <c r="AP87" s="1">
        <f>Civil!O87</f>
        <v>-148498.38</v>
      </c>
      <c r="AQ87" s="1"/>
      <c r="AR87" s="1">
        <f>Civil!Q87</f>
        <v>586315.65999999992</v>
      </c>
      <c r="AS87" s="1"/>
      <c r="AU87" s="1">
        <f>Waitangi!M87</f>
        <v>1367360.45</v>
      </c>
      <c r="AV87" s="1"/>
      <c r="AW87" s="1">
        <f>Waitangi!O87</f>
        <v>-237709.22</v>
      </c>
      <c r="AX87" s="1"/>
      <c r="AY87" s="1">
        <f t="shared" si="7"/>
        <v>1129651.23</v>
      </c>
      <c r="AZ87" s="1"/>
      <c r="BB87" s="1">
        <f>'Duty Lawyer'!M87</f>
        <v>846109.11</v>
      </c>
      <c r="BC87" s="1"/>
      <c r="BE87" s="1">
        <f>PDLA!M87</f>
        <v>40715.67</v>
      </c>
      <c r="BF87" s="1"/>
    </row>
    <row r="88" spans="18:58">
      <c r="R88" s="18">
        <v>41821</v>
      </c>
      <c r="S88" s="1">
        <f t="shared" si="4"/>
        <v>10274166.060000001</v>
      </c>
      <c r="T88" s="1"/>
      <c r="U88" s="1">
        <f t="shared" si="5"/>
        <v>67227.890000000014</v>
      </c>
      <c r="V88" s="1"/>
      <c r="W88" s="1">
        <f t="shared" si="6"/>
        <v>10341393.950000001</v>
      </c>
      <c r="X88" s="1"/>
      <c r="Z88" s="1">
        <f>Criminal!M88</f>
        <v>4702414.29</v>
      </c>
      <c r="AA88" s="1"/>
      <c r="AB88" s="1">
        <f>Criminal!O88</f>
        <v>95984.99</v>
      </c>
      <c r="AC88" s="1"/>
      <c r="AD88" s="1">
        <f>Criminal!Q88</f>
        <v>4798399.28</v>
      </c>
      <c r="AE88" s="1"/>
      <c r="AG88" s="1">
        <f>Family!M88</f>
        <v>3357444</v>
      </c>
      <c r="AH88" s="1"/>
      <c r="AI88" s="1">
        <f>Family!O88</f>
        <v>-91058.76</v>
      </c>
      <c r="AJ88" s="1"/>
      <c r="AK88" s="1">
        <f>Family!Q88</f>
        <v>3266385.24</v>
      </c>
      <c r="AL88" s="1"/>
      <c r="AN88" s="1">
        <f>Civil!M88</f>
        <v>541937.93000000005</v>
      </c>
      <c r="AO88" s="1"/>
      <c r="AP88" s="1">
        <f>Civil!O88</f>
        <v>62301.66</v>
      </c>
      <c r="AQ88" s="1"/>
      <c r="AR88" s="1">
        <f>Civil!Q88</f>
        <v>604239.59000000008</v>
      </c>
      <c r="AS88" s="1"/>
      <c r="AU88" s="1">
        <f>Waitangi!M88</f>
        <v>905482.78</v>
      </c>
      <c r="AV88" s="1"/>
      <c r="AW88" s="1">
        <f>Waitangi!O88</f>
        <v>0</v>
      </c>
      <c r="AX88" s="1"/>
      <c r="AY88" s="1">
        <f t="shared" si="7"/>
        <v>905482.78</v>
      </c>
      <c r="AZ88" s="1"/>
      <c r="BB88" s="1">
        <f>'Duty Lawyer'!M88</f>
        <v>739227.01</v>
      </c>
      <c r="BC88" s="1"/>
      <c r="BE88" s="1">
        <f>PDLA!M88</f>
        <v>27660.05</v>
      </c>
      <c r="BF88" s="1"/>
    </row>
    <row r="89" spans="18:58">
      <c r="R89" s="18">
        <v>41852</v>
      </c>
      <c r="S89" s="1">
        <f t="shared" si="4"/>
        <v>11548095.229999999</v>
      </c>
      <c r="T89" s="1"/>
      <c r="U89" s="1">
        <f t="shared" si="5"/>
        <v>-928831</v>
      </c>
      <c r="V89" s="1"/>
      <c r="W89" s="1">
        <f t="shared" ref="W89:W121" si="8">S89+U89</f>
        <v>10619264.229999999</v>
      </c>
      <c r="X89" s="1"/>
      <c r="Z89" s="1">
        <f>Criminal!M89</f>
        <v>4815156.29</v>
      </c>
      <c r="AA89" s="1"/>
      <c r="AB89" s="1">
        <f>Criminal!O89</f>
        <v>-271569</v>
      </c>
      <c r="AC89" s="1"/>
      <c r="AD89" s="1">
        <f>Criminal!Q89</f>
        <v>4543587.29</v>
      </c>
      <c r="AE89" s="1"/>
      <c r="AG89" s="1">
        <f>Family!M89</f>
        <v>3901813.23</v>
      </c>
      <c r="AH89" s="1"/>
      <c r="AI89" s="1">
        <f>Family!O89</f>
        <v>-485446</v>
      </c>
      <c r="AJ89" s="1"/>
      <c r="AK89" s="1">
        <f>Family!Q89</f>
        <v>3416367.23</v>
      </c>
      <c r="AL89" s="1"/>
      <c r="AN89" s="1">
        <f>Civil!M89</f>
        <v>596905.88</v>
      </c>
      <c r="AO89" s="1"/>
      <c r="AP89" s="1">
        <f>Civil!O89</f>
        <v>-171816</v>
      </c>
      <c r="AQ89" s="1"/>
      <c r="AR89" s="1">
        <f>Civil!Q89</f>
        <v>425089.88</v>
      </c>
      <c r="AS89" s="1"/>
      <c r="AU89" s="1">
        <f>Waitangi!M89</f>
        <v>1355688.03</v>
      </c>
      <c r="AV89" s="1"/>
      <c r="AW89" s="1">
        <f>Waitangi!O89</f>
        <v>0</v>
      </c>
      <c r="AX89" s="1"/>
      <c r="AY89" s="1">
        <f t="shared" si="7"/>
        <v>1355688.03</v>
      </c>
      <c r="AZ89" s="1"/>
      <c r="BB89" s="1">
        <f>'Duty Lawyer'!M89</f>
        <v>841336.04</v>
      </c>
      <c r="BC89" s="1"/>
      <c r="BE89" s="1">
        <f>PDLA!M89</f>
        <v>37195.760000000002</v>
      </c>
      <c r="BF89" s="1"/>
    </row>
    <row r="90" spans="18:58">
      <c r="R90" s="18">
        <v>41883</v>
      </c>
      <c r="S90" s="1">
        <f t="shared" si="4"/>
        <v>11024174.800000003</v>
      </c>
      <c r="T90" s="1"/>
      <c r="U90" s="1">
        <f t="shared" si="5"/>
        <v>-411265</v>
      </c>
      <c r="V90" s="1"/>
      <c r="W90" s="1">
        <f t="shared" si="8"/>
        <v>10612909.800000003</v>
      </c>
      <c r="X90" s="1"/>
      <c r="Z90" s="1">
        <f>Criminal!M90</f>
        <v>4760223.05</v>
      </c>
      <c r="AA90" s="1"/>
      <c r="AB90" s="1">
        <f>Criminal!O90</f>
        <v>-67689</v>
      </c>
      <c r="AC90" s="1"/>
      <c r="AD90" s="1">
        <f>Criminal!Q90</f>
        <v>4692534.05</v>
      </c>
      <c r="AE90" s="1"/>
      <c r="AG90" s="1">
        <f>Family!M90</f>
        <v>3750484.66</v>
      </c>
      <c r="AH90" s="1"/>
      <c r="AI90" s="1">
        <f>Family!O90</f>
        <v>-219287</v>
      </c>
      <c r="AJ90" s="1"/>
      <c r="AK90" s="1">
        <f>Family!Q90</f>
        <v>3531197.66</v>
      </c>
      <c r="AL90" s="1"/>
      <c r="AN90" s="1">
        <f>Civil!M90</f>
        <v>403902.81</v>
      </c>
      <c r="AO90" s="1"/>
      <c r="AP90" s="1">
        <f>Civil!O90</f>
        <v>-124289</v>
      </c>
      <c r="AQ90" s="1"/>
      <c r="AR90" s="1">
        <f>Civil!Q90</f>
        <v>279613.81</v>
      </c>
      <c r="AS90" s="1"/>
      <c r="AU90" s="1">
        <f>Waitangi!M90</f>
        <v>1288261.1399999999</v>
      </c>
      <c r="AV90" s="1"/>
      <c r="AW90" s="1">
        <f>Waitangi!O90</f>
        <v>0</v>
      </c>
      <c r="AX90" s="1"/>
      <c r="AY90" s="1">
        <f t="shared" si="7"/>
        <v>1288261.1399999999</v>
      </c>
      <c r="AZ90" s="1"/>
      <c r="BB90" s="1">
        <f>'Duty Lawyer'!M90</f>
        <v>782143.01</v>
      </c>
      <c r="BC90" s="1"/>
      <c r="BE90" s="1">
        <f>PDLA!M90</f>
        <v>39160.129999999997</v>
      </c>
      <c r="BF90" s="1"/>
    </row>
    <row r="91" spans="18:58">
      <c r="R91" s="8">
        <v>41913</v>
      </c>
      <c r="S91" s="1">
        <f t="shared" si="4"/>
        <v>12091579.719999999</v>
      </c>
      <c r="T91" s="1"/>
      <c r="U91" s="1">
        <f t="shared" si="5"/>
        <v>-505586.77999999997</v>
      </c>
      <c r="V91" s="1"/>
      <c r="W91" s="1">
        <f t="shared" si="8"/>
        <v>11585992.939999999</v>
      </c>
      <c r="X91" s="1"/>
      <c r="Z91" s="1">
        <f>Criminal!M91</f>
        <v>5146916.66</v>
      </c>
      <c r="AA91" s="1"/>
      <c r="AB91" s="1">
        <f>Criminal!O91</f>
        <v>-101200.42</v>
      </c>
      <c r="AC91" s="1"/>
      <c r="AD91" s="1">
        <f>Criminal!Q91</f>
        <v>5045716.24</v>
      </c>
      <c r="AE91" s="1"/>
      <c r="AG91" s="1">
        <f>Family!M91</f>
        <v>4037715.78</v>
      </c>
      <c r="AH91" s="1"/>
      <c r="AI91" s="1">
        <f>Family!O91</f>
        <v>-417415.67</v>
      </c>
      <c r="AJ91" s="1"/>
      <c r="AK91" s="1">
        <f>Family!Q91</f>
        <v>3620300.11</v>
      </c>
      <c r="AL91" s="1"/>
      <c r="AN91" s="1">
        <f>Civil!M91</f>
        <v>566240.61</v>
      </c>
      <c r="AO91" s="1"/>
      <c r="AP91" s="1">
        <f>Civil!O91</f>
        <v>13029.31</v>
      </c>
      <c r="AQ91" s="1"/>
      <c r="AR91" s="1">
        <f>Civil!Q91</f>
        <v>579269.92000000004</v>
      </c>
      <c r="AS91" s="1"/>
      <c r="AU91" s="1">
        <f>Waitangi!M91</f>
        <v>1421540.08</v>
      </c>
      <c r="AV91" s="1"/>
      <c r="AW91" s="1">
        <f>Waitangi!O91</f>
        <v>0</v>
      </c>
      <c r="AX91" s="1"/>
      <c r="AY91" s="1">
        <f t="shared" si="7"/>
        <v>1421540.08</v>
      </c>
      <c r="AZ91" s="1"/>
      <c r="BB91" s="1">
        <f>'Duty Lawyer'!M91</f>
        <v>881672.22</v>
      </c>
      <c r="BC91" s="1"/>
      <c r="BE91" s="1">
        <f>PDLA!M91</f>
        <v>37494.370000000003</v>
      </c>
      <c r="BF91" s="1"/>
    </row>
    <row r="92" spans="18:58">
      <c r="R92" s="8">
        <v>41944</v>
      </c>
      <c r="S92" s="1">
        <f t="shared" si="4"/>
        <v>10972626.799999999</v>
      </c>
      <c r="T92" s="1"/>
      <c r="U92" s="1">
        <f t="shared" si="5"/>
        <v>-118203.80000000002</v>
      </c>
      <c r="V92" s="1"/>
      <c r="W92" s="1">
        <f t="shared" si="8"/>
        <v>10854422.999999998</v>
      </c>
      <c r="X92" s="1"/>
      <c r="Z92" s="1">
        <f>Criminal!M92</f>
        <v>4688092.97</v>
      </c>
      <c r="AA92" s="1"/>
      <c r="AB92" s="1">
        <f>Criminal!O92</f>
        <v>-112656.38</v>
      </c>
      <c r="AC92" s="1"/>
      <c r="AD92" s="1">
        <f>Criminal!Q92</f>
        <v>4575436.59</v>
      </c>
      <c r="AE92" s="1"/>
      <c r="AG92" s="1">
        <f>Family!M92</f>
        <v>3743305.4299999997</v>
      </c>
      <c r="AH92" s="1"/>
      <c r="AI92" s="1">
        <f>Family!O92</f>
        <v>-69240.63</v>
      </c>
      <c r="AJ92" s="1"/>
      <c r="AK92" s="1">
        <f>Family!Q92</f>
        <v>3674064.8</v>
      </c>
      <c r="AL92" s="1"/>
      <c r="AN92" s="1">
        <f>Civil!M92</f>
        <v>453076.81</v>
      </c>
      <c r="AO92" s="1"/>
      <c r="AP92" s="1">
        <f>Civil!O92</f>
        <v>63693.21</v>
      </c>
      <c r="AQ92" s="1"/>
      <c r="AR92" s="1">
        <f>Civil!Q92</f>
        <v>516770.02</v>
      </c>
      <c r="AS92" s="1"/>
      <c r="AU92" s="1">
        <f>Waitangi!M92</f>
        <v>1318742.1000000001</v>
      </c>
      <c r="AV92" s="1"/>
      <c r="AW92" s="1">
        <f>Waitangi!O92</f>
        <v>0</v>
      </c>
      <c r="AX92" s="1"/>
      <c r="AY92" s="1">
        <f t="shared" si="7"/>
        <v>1318742.1000000001</v>
      </c>
      <c r="AZ92" s="1"/>
      <c r="BB92" s="1">
        <f>'Duty Lawyer'!M92</f>
        <v>738322.6</v>
      </c>
      <c r="BC92" s="1"/>
      <c r="BE92" s="1">
        <f>PDLA!M92</f>
        <v>31086.89</v>
      </c>
      <c r="BF92" s="1"/>
    </row>
    <row r="93" spans="18:58">
      <c r="R93" s="8">
        <v>41974</v>
      </c>
      <c r="S93" s="1">
        <f t="shared" si="4"/>
        <v>12732173.539999999</v>
      </c>
      <c r="T93" s="1"/>
      <c r="U93" s="1">
        <f t="shared" si="5"/>
        <v>-199810.06</v>
      </c>
      <c r="V93" s="1"/>
      <c r="W93" s="1">
        <f t="shared" si="8"/>
        <v>12532363.479999999</v>
      </c>
      <c r="X93" s="1"/>
      <c r="Z93" s="1">
        <f>Criminal!M93</f>
        <v>5447603.6100000003</v>
      </c>
      <c r="AA93" s="1"/>
      <c r="AB93" s="1">
        <f>Criminal!O93</f>
        <v>-50982.21</v>
      </c>
      <c r="AC93" s="1"/>
      <c r="AD93" s="1">
        <f>Criminal!Q93</f>
        <v>5396621.4000000004</v>
      </c>
      <c r="AE93" s="1"/>
      <c r="AG93" s="1">
        <f>Family!M93</f>
        <v>4324519.1399999997</v>
      </c>
      <c r="AH93" s="1"/>
      <c r="AI93" s="1">
        <f>Family!O93</f>
        <v>-113412.71</v>
      </c>
      <c r="AJ93" s="1"/>
      <c r="AK93" s="1">
        <f>Family!Q93</f>
        <v>4211106.43</v>
      </c>
      <c r="AL93" s="1"/>
      <c r="AN93" s="1">
        <f>Civil!M93</f>
        <v>589564.12</v>
      </c>
      <c r="AO93" s="1"/>
      <c r="AP93" s="1">
        <f>Civil!O93</f>
        <v>-35415.14</v>
      </c>
      <c r="AQ93" s="1"/>
      <c r="AR93" s="1">
        <f>Civil!Q93</f>
        <v>554148.98</v>
      </c>
      <c r="AS93" s="1"/>
      <c r="AU93" s="1">
        <f>Waitangi!M93</f>
        <v>1497500.55</v>
      </c>
      <c r="AV93" s="1"/>
      <c r="AW93" s="1">
        <f>Waitangi!O93</f>
        <v>0</v>
      </c>
      <c r="AX93" s="1"/>
      <c r="AY93" s="1">
        <f t="shared" si="7"/>
        <v>1497500.55</v>
      </c>
      <c r="AZ93" s="1"/>
      <c r="BB93" s="1">
        <f>'Duty Lawyer'!M93</f>
        <v>831849.12</v>
      </c>
      <c r="BC93" s="1"/>
      <c r="BE93" s="1">
        <f>PDLA!M93</f>
        <v>41137</v>
      </c>
      <c r="BF93" s="1"/>
    </row>
    <row r="94" spans="18:58">
      <c r="R94" s="8">
        <v>42005</v>
      </c>
      <c r="S94" s="1">
        <f t="shared" si="4"/>
        <v>6240192.4298999989</v>
      </c>
      <c r="T94" s="1"/>
      <c r="U94" s="1">
        <f t="shared" si="5"/>
        <v>1519716.77</v>
      </c>
      <c r="V94" s="1"/>
      <c r="W94" s="1">
        <f t="shared" si="8"/>
        <v>7759909.1998999994</v>
      </c>
      <c r="X94" s="1"/>
      <c r="Z94" s="1">
        <f>Criminal!M94</f>
        <v>2409506.8199999998</v>
      </c>
      <c r="AA94" s="1"/>
      <c r="AB94" s="1">
        <f>Criminal!O94</f>
        <v>1159712.6000000001</v>
      </c>
      <c r="AC94" s="1"/>
      <c r="AD94" s="1">
        <f>Criminal!Q94</f>
        <v>3569219.42</v>
      </c>
      <c r="AE94" s="1"/>
      <c r="AG94" s="1">
        <f>Family!M94</f>
        <v>2056482.38</v>
      </c>
      <c r="AH94" s="1"/>
      <c r="AI94" s="1">
        <f>Family!O94</f>
        <v>229470.25</v>
      </c>
      <c r="AJ94" s="1"/>
      <c r="AK94" s="1">
        <f>Family!Q94</f>
        <v>2285952.63</v>
      </c>
      <c r="AL94" s="1"/>
      <c r="AN94" s="1">
        <f>Civil!M94</f>
        <v>273398.04000000004</v>
      </c>
      <c r="AO94" s="1"/>
      <c r="AP94" s="1">
        <f>Civil!O94</f>
        <v>130533.92</v>
      </c>
      <c r="AQ94" s="1"/>
      <c r="AR94" s="1">
        <f>Civil!Q94</f>
        <v>403931.96</v>
      </c>
      <c r="AS94" s="1"/>
      <c r="AU94" s="1">
        <f>Waitangi!M94</f>
        <v>787301.68</v>
      </c>
      <c r="AV94" s="1"/>
      <c r="AW94" s="1">
        <f>Waitangi!O94</f>
        <v>0</v>
      </c>
      <c r="AX94" s="1"/>
      <c r="AY94" s="1">
        <f t="shared" si="7"/>
        <v>787301.68</v>
      </c>
      <c r="AZ94" s="1"/>
      <c r="BB94" s="1">
        <f>'Duty Lawyer'!M94</f>
        <v>685334.0699</v>
      </c>
      <c r="BC94" s="1"/>
      <c r="BE94" s="1">
        <f>PDLA!M94</f>
        <v>28169.439999999999</v>
      </c>
      <c r="BF94" s="1"/>
    </row>
    <row r="95" spans="18:58">
      <c r="R95" s="8">
        <v>42036</v>
      </c>
      <c r="S95" s="1">
        <f t="shared" si="4"/>
        <v>8991289.4100000001</v>
      </c>
      <c r="T95" s="1"/>
      <c r="U95" s="1">
        <f t="shared" si="5"/>
        <v>-14635.870000000024</v>
      </c>
      <c r="V95" s="1"/>
      <c r="W95" s="1">
        <f t="shared" si="8"/>
        <v>8976653.540000001</v>
      </c>
      <c r="X95" s="1"/>
      <c r="Z95" s="1">
        <f>Criminal!M95</f>
        <v>3952815.08</v>
      </c>
      <c r="AA95" s="1"/>
      <c r="AB95" s="1">
        <f>Criminal!O95</f>
        <v>194775.06</v>
      </c>
      <c r="AC95" s="1"/>
      <c r="AD95" s="1">
        <f>Criminal!Q95</f>
        <v>4147590.14</v>
      </c>
      <c r="AE95" s="1"/>
      <c r="AG95" s="1">
        <f>Family!M95</f>
        <v>3011386.45</v>
      </c>
      <c r="AH95" s="1"/>
      <c r="AI95" s="1">
        <f>Family!O95</f>
        <v>-57363.89</v>
      </c>
      <c r="AJ95" s="1"/>
      <c r="AK95" s="1">
        <f>Family!Q95</f>
        <v>2954022.56</v>
      </c>
      <c r="AL95" s="1"/>
      <c r="AN95" s="1">
        <f>Civil!M95</f>
        <v>397060.86</v>
      </c>
      <c r="AO95" s="1"/>
      <c r="AP95" s="1">
        <f>Civil!O95</f>
        <v>-152047.04000000001</v>
      </c>
      <c r="AQ95" s="1"/>
      <c r="AR95" s="1">
        <f>Civil!Q95</f>
        <v>245013.81999999998</v>
      </c>
      <c r="AS95" s="1"/>
      <c r="AU95" s="1">
        <f>Waitangi!M95</f>
        <v>804962.05</v>
      </c>
      <c r="AV95" s="1"/>
      <c r="AW95" s="1">
        <f>Waitangi!O95</f>
        <v>0</v>
      </c>
      <c r="AX95" s="1"/>
      <c r="AY95" s="1">
        <f t="shared" si="7"/>
        <v>804962.05</v>
      </c>
      <c r="AZ95" s="1"/>
      <c r="BB95" s="1">
        <f>'Duty Lawyer'!M95</f>
        <v>795729.02</v>
      </c>
      <c r="BC95" s="1"/>
      <c r="BE95" s="1">
        <f>PDLA!M95</f>
        <v>29335.95</v>
      </c>
      <c r="BF95" s="1"/>
    </row>
    <row r="96" spans="18:58">
      <c r="R96" s="8">
        <v>42064</v>
      </c>
      <c r="S96" s="1">
        <f t="shared" si="4"/>
        <v>11387428.029999999</v>
      </c>
      <c r="T96" s="1"/>
      <c r="U96" s="1">
        <f t="shared" si="5"/>
        <v>-175628.26</v>
      </c>
      <c r="V96" s="1"/>
      <c r="W96" s="1">
        <f t="shared" si="8"/>
        <v>11211799.77</v>
      </c>
      <c r="X96" s="1"/>
      <c r="Z96" s="1">
        <f>Criminal!M96</f>
        <v>4686706.4400000004</v>
      </c>
      <c r="AA96" s="1"/>
      <c r="AB96" s="1">
        <f>Criminal!O96</f>
        <v>102517.35</v>
      </c>
      <c r="AC96" s="1"/>
      <c r="AD96" s="1">
        <f>Criminal!Q96</f>
        <v>4789223.79</v>
      </c>
      <c r="AE96" s="1"/>
      <c r="AG96" s="1">
        <f>Family!M96</f>
        <v>4106333.89</v>
      </c>
      <c r="AH96" s="1"/>
      <c r="AI96" s="1">
        <f>Family!O96</f>
        <v>-256049.35</v>
      </c>
      <c r="AJ96" s="1"/>
      <c r="AK96" s="1">
        <f>Family!Q96</f>
        <v>3850284.54</v>
      </c>
      <c r="AL96" s="1"/>
      <c r="AN96" s="1">
        <f>Civil!M96</f>
        <v>436625.75</v>
      </c>
      <c r="AO96" s="1"/>
      <c r="AP96" s="1">
        <f>Civil!O96</f>
        <v>-22096.26</v>
      </c>
      <c r="AQ96" s="1"/>
      <c r="AR96" s="1">
        <f>Civil!Q96</f>
        <v>414529.49</v>
      </c>
      <c r="AS96" s="1"/>
      <c r="AU96" s="1">
        <f>Waitangi!M96</f>
        <v>1296700.45</v>
      </c>
      <c r="AV96" s="1"/>
      <c r="AW96" s="1">
        <f>Waitangi!O96</f>
        <v>0</v>
      </c>
      <c r="AX96" s="1"/>
      <c r="AY96" s="1">
        <f t="shared" si="7"/>
        <v>1296700.45</v>
      </c>
      <c r="AZ96" s="1"/>
      <c r="BB96" s="1">
        <f>'Duty Lawyer'!M96</f>
        <v>830796.2</v>
      </c>
      <c r="BC96" s="1"/>
      <c r="BE96" s="1">
        <f>PDLA!M96</f>
        <v>30265.3</v>
      </c>
      <c r="BF96" s="1"/>
    </row>
    <row r="97" spans="18:58">
      <c r="R97" s="8">
        <v>42095</v>
      </c>
      <c r="S97" s="1">
        <f t="shared" si="4"/>
        <v>10300820.010000002</v>
      </c>
      <c r="T97" s="1"/>
      <c r="U97" s="1">
        <f t="shared" si="5"/>
        <v>-177883</v>
      </c>
      <c r="V97" s="1"/>
      <c r="W97" s="1">
        <f t="shared" si="8"/>
        <v>10122937.010000002</v>
      </c>
      <c r="X97" s="1"/>
      <c r="Z97" s="1">
        <f>Criminal!M97</f>
        <v>4567486.6900000004</v>
      </c>
      <c r="AA97" s="1"/>
      <c r="AB97" s="1">
        <f>Criminal!O97</f>
        <v>-92598</v>
      </c>
      <c r="AC97" s="1"/>
      <c r="AD97" s="1">
        <f>Criminal!Q97</f>
        <v>4474888.6900000004</v>
      </c>
      <c r="AE97" s="1"/>
      <c r="AG97" s="1">
        <f>Family!M97</f>
        <v>3510002.46</v>
      </c>
      <c r="AH97" s="1"/>
      <c r="AI97" s="1">
        <f>Family!O97</f>
        <v>-58088</v>
      </c>
      <c r="AJ97" s="1"/>
      <c r="AK97" s="1">
        <f>Family!Q97</f>
        <v>3451914.46</v>
      </c>
      <c r="AL97" s="1"/>
      <c r="AN97" s="1">
        <f>Civil!M97</f>
        <v>373711.14</v>
      </c>
      <c r="AO97" s="1"/>
      <c r="AP97" s="1">
        <f>Civil!O97</f>
        <v>-27197</v>
      </c>
      <c r="AQ97" s="1"/>
      <c r="AR97" s="1">
        <f>Civil!Q97</f>
        <v>346514.14</v>
      </c>
      <c r="AS97" s="1"/>
      <c r="AU97" s="1">
        <f>Waitangi!M97</f>
        <v>1028994.39</v>
      </c>
      <c r="AV97" s="1"/>
      <c r="AW97" s="1">
        <f>Waitangi!O97</f>
        <v>0</v>
      </c>
      <c r="AX97" s="1"/>
      <c r="AY97" s="1">
        <f t="shared" si="7"/>
        <v>1028994.39</v>
      </c>
      <c r="AZ97" s="1"/>
      <c r="BB97" s="1">
        <f>'Duty Lawyer'!M97</f>
        <v>790432.67</v>
      </c>
      <c r="BC97" s="1"/>
      <c r="BE97" s="1">
        <f>PDLA!M97</f>
        <v>30192.66</v>
      </c>
      <c r="BF97" s="1"/>
    </row>
    <row r="98" spans="18:58">
      <c r="R98" s="8">
        <v>42125</v>
      </c>
      <c r="S98" s="1">
        <f t="shared" si="4"/>
        <v>12196520.560000001</v>
      </c>
      <c r="T98" s="1"/>
      <c r="U98" s="1">
        <f t="shared" si="5"/>
        <v>14040</v>
      </c>
      <c r="V98" s="1"/>
      <c r="W98" s="1">
        <f t="shared" si="8"/>
        <v>12210560.560000001</v>
      </c>
      <c r="X98" s="1"/>
      <c r="Z98" s="1">
        <f>Criminal!M98</f>
        <v>5525077.0300000003</v>
      </c>
      <c r="AA98" s="1"/>
      <c r="AB98" s="1">
        <f>Criminal!O98</f>
        <v>22289</v>
      </c>
      <c r="AC98" s="1"/>
      <c r="AD98" s="1">
        <f>Criminal!Q98</f>
        <v>5547366.0300000003</v>
      </c>
      <c r="AE98" s="1"/>
      <c r="AG98" s="1">
        <f>Family!M98</f>
        <v>4232920.76</v>
      </c>
      <c r="AH98" s="1"/>
      <c r="AI98" s="1">
        <f>Family!O98</f>
        <v>-34224</v>
      </c>
      <c r="AJ98" s="1"/>
      <c r="AK98" s="1">
        <f>Family!Q98</f>
        <v>4198696.76</v>
      </c>
      <c r="AL98" s="1"/>
      <c r="AN98" s="1">
        <f>Civil!M98</f>
        <v>456025.92</v>
      </c>
      <c r="AO98" s="1"/>
      <c r="AP98" s="1">
        <f>Civil!O98</f>
        <v>25975</v>
      </c>
      <c r="AQ98" s="1"/>
      <c r="AR98" s="1">
        <f>Civil!Q98</f>
        <v>482000.92</v>
      </c>
      <c r="AS98" s="1"/>
      <c r="AU98" s="1">
        <f>Waitangi!M98</f>
        <v>1086116.3</v>
      </c>
      <c r="AV98" s="1"/>
      <c r="AW98" s="1">
        <f>Waitangi!O98</f>
        <v>0</v>
      </c>
      <c r="AX98" s="1"/>
      <c r="AY98" s="1">
        <f t="shared" si="7"/>
        <v>1086116.3</v>
      </c>
      <c r="AZ98" s="1"/>
      <c r="BB98" s="1">
        <f>'Duty Lawyer'!M98</f>
        <v>869703.55</v>
      </c>
      <c r="BC98" s="1"/>
      <c r="BE98" s="1">
        <f>PDLA!M98</f>
        <v>26677</v>
      </c>
      <c r="BF98" s="1"/>
    </row>
    <row r="99" spans="18:58">
      <c r="R99" s="8">
        <v>42156</v>
      </c>
      <c r="S99" s="1">
        <f t="shared" si="4"/>
        <v>12749619.040000001</v>
      </c>
      <c r="T99" s="1"/>
      <c r="U99" s="1">
        <f t="shared" si="5"/>
        <v>782227.95</v>
      </c>
      <c r="V99" s="1"/>
      <c r="W99" s="1">
        <f t="shared" si="8"/>
        <v>13531846.99</v>
      </c>
      <c r="X99" s="1"/>
      <c r="Z99" s="1">
        <f>Criminal!M99</f>
        <v>5797221.8399999999</v>
      </c>
      <c r="AA99" s="1"/>
      <c r="AB99" s="1">
        <f>Criminal!O99</f>
        <v>667080</v>
      </c>
      <c r="AC99" s="1"/>
      <c r="AD99" s="1">
        <f>Criminal!Q99</f>
        <v>6464301.8399999999</v>
      </c>
      <c r="AE99" s="1"/>
      <c r="AG99" s="1">
        <f>Family!M99</f>
        <v>4359822.17</v>
      </c>
      <c r="AH99" s="1"/>
      <c r="AI99" s="1">
        <f>Family!O99</f>
        <v>86657</v>
      </c>
      <c r="AJ99" s="1"/>
      <c r="AK99" s="1">
        <f>Family!Q99</f>
        <v>4446479.17</v>
      </c>
      <c r="AL99" s="1"/>
      <c r="AN99" s="1">
        <f>Civil!M99</f>
        <v>579693.48</v>
      </c>
      <c r="AO99" s="1"/>
      <c r="AP99" s="1">
        <f>Civil!O99</f>
        <v>-26443</v>
      </c>
      <c r="AQ99" s="1"/>
      <c r="AR99" s="1">
        <f>Civil!Q99</f>
        <v>553250.48</v>
      </c>
      <c r="AS99" s="1"/>
      <c r="AU99" s="1">
        <f>Waitangi!M99</f>
        <v>1032785.25</v>
      </c>
      <c r="AV99" s="1"/>
      <c r="AW99" s="1">
        <f>Waitangi!O99</f>
        <v>54933.95</v>
      </c>
      <c r="AX99" s="1"/>
      <c r="AY99" s="1">
        <f t="shared" si="7"/>
        <v>1087719.2</v>
      </c>
      <c r="AZ99" s="1"/>
      <c r="BB99" s="1">
        <f>'Duty Lawyer'!M99</f>
        <v>942107.57</v>
      </c>
      <c r="BC99" s="1"/>
      <c r="BE99" s="1">
        <f>PDLA!M99</f>
        <v>37988.730000000003</v>
      </c>
      <c r="BF99" s="1"/>
    </row>
    <row r="100" spans="18:58">
      <c r="R100" s="8">
        <v>42186</v>
      </c>
      <c r="S100" s="1">
        <f t="shared" si="4"/>
        <v>10115907.970000001</v>
      </c>
      <c r="T100" s="1"/>
      <c r="U100" s="1">
        <f t="shared" si="5"/>
        <v>438817.27999999997</v>
      </c>
      <c r="V100" s="1"/>
      <c r="W100" s="1">
        <f t="shared" si="8"/>
        <v>10554725.25</v>
      </c>
      <c r="X100" s="1"/>
      <c r="Z100" s="1">
        <f>Criminal!M100</f>
        <v>4471940.83</v>
      </c>
      <c r="AA100" s="1"/>
      <c r="AB100" s="1">
        <f>Criminal!O100</f>
        <v>320591.75</v>
      </c>
      <c r="AC100" s="1"/>
      <c r="AD100" s="1">
        <f>Criminal!Q100</f>
        <v>4792532.58</v>
      </c>
      <c r="AE100" s="1"/>
      <c r="AG100" s="1">
        <f>Family!M100</f>
        <v>3549828.23</v>
      </c>
      <c r="AH100" s="1"/>
      <c r="AI100" s="1">
        <f>Family!O100</f>
        <v>36944.839999999997</v>
      </c>
      <c r="AJ100" s="1"/>
      <c r="AK100" s="1">
        <f>Family!Q100</f>
        <v>3586773.07</v>
      </c>
      <c r="AL100" s="1"/>
      <c r="AN100" s="1">
        <f>Civil!M100</f>
        <v>456251.9</v>
      </c>
      <c r="AO100" s="1"/>
      <c r="AP100" s="1">
        <f>Civil!O100</f>
        <v>81280.69</v>
      </c>
      <c r="AQ100" s="1"/>
      <c r="AR100" s="1">
        <f>Civil!Q100</f>
        <v>537532.59000000008</v>
      </c>
      <c r="AS100" s="1"/>
      <c r="AU100" s="1">
        <f>Waitangi!M100</f>
        <v>819945.6</v>
      </c>
      <c r="AV100" s="1"/>
      <c r="AW100" s="1">
        <f>Waitangi!O100</f>
        <v>0</v>
      </c>
      <c r="AX100" s="1"/>
      <c r="AY100" s="1">
        <f t="shared" si="7"/>
        <v>819945.6</v>
      </c>
      <c r="AZ100" s="1"/>
      <c r="BB100" s="1">
        <f>'Duty Lawyer'!M100</f>
        <v>794491.2</v>
      </c>
      <c r="BC100" s="1"/>
      <c r="BE100" s="1">
        <f>PDLA!M100</f>
        <v>23450.21</v>
      </c>
      <c r="BF100" s="1"/>
    </row>
    <row r="101" spans="18:58">
      <c r="R101" s="8">
        <v>42217</v>
      </c>
      <c r="S101" s="1">
        <f t="shared" si="4"/>
        <v>11877024.27</v>
      </c>
      <c r="T101" s="1"/>
      <c r="U101" s="1">
        <f t="shared" si="5"/>
        <v>-62726.28</v>
      </c>
      <c r="V101" s="1"/>
      <c r="W101" s="1">
        <f t="shared" si="8"/>
        <v>11814297.99</v>
      </c>
      <c r="X101" s="1"/>
      <c r="Z101" s="1">
        <f>Criminal!M101</f>
        <v>5221826.84</v>
      </c>
      <c r="AA101" s="1"/>
      <c r="AB101" s="1">
        <f>Criminal!O101</f>
        <v>-52629.75</v>
      </c>
      <c r="AC101" s="1"/>
      <c r="AD101" s="1">
        <f>Criminal!Q101</f>
        <v>5169197.09</v>
      </c>
      <c r="AE101" s="1"/>
      <c r="AG101" s="1">
        <f>Family!M101</f>
        <v>4041251.68</v>
      </c>
      <c r="AH101" s="1"/>
      <c r="AI101" s="1">
        <f>Family!O101</f>
        <v>-33714.839999999997</v>
      </c>
      <c r="AJ101" s="1"/>
      <c r="AK101" s="1">
        <f>Family!Q101</f>
        <v>4007536.8400000003</v>
      </c>
      <c r="AL101" s="1"/>
      <c r="AN101" s="1">
        <f>Civil!M101</f>
        <v>576550.61</v>
      </c>
      <c r="AO101" s="1"/>
      <c r="AP101" s="1">
        <f>Civil!O101</f>
        <v>23618.31</v>
      </c>
      <c r="AQ101" s="1"/>
      <c r="AR101" s="1">
        <f>Civil!Q101</f>
        <v>600168.92000000004</v>
      </c>
      <c r="AS101" s="1"/>
      <c r="AU101" s="1">
        <f>Waitangi!M101</f>
        <v>1134508.3</v>
      </c>
      <c r="AV101" s="1"/>
      <c r="AW101" s="1">
        <f>Waitangi!O101</f>
        <v>0</v>
      </c>
      <c r="AX101" s="1"/>
      <c r="AY101" s="1">
        <f t="shared" si="7"/>
        <v>1134508.3</v>
      </c>
      <c r="AZ101" s="1"/>
      <c r="BB101" s="1">
        <f>'Duty Lawyer'!M101</f>
        <v>865636.59</v>
      </c>
      <c r="BC101" s="1"/>
      <c r="BE101" s="1">
        <f>PDLA!M101</f>
        <v>37250.25</v>
      </c>
      <c r="BF101" s="1"/>
    </row>
    <row r="102" spans="18:58">
      <c r="R102" s="8">
        <v>42248</v>
      </c>
      <c r="S102" s="1">
        <f t="shared" si="4"/>
        <v>11718115.090000004</v>
      </c>
      <c r="T102" s="1"/>
      <c r="U102" s="1">
        <f t="shared" si="5"/>
        <v>236417</v>
      </c>
      <c r="V102" s="1"/>
      <c r="W102" s="1">
        <f t="shared" si="8"/>
        <v>11954532.090000004</v>
      </c>
      <c r="X102" s="1"/>
      <c r="Z102" s="1">
        <f>Criminal!M102</f>
        <v>5109336.71</v>
      </c>
      <c r="AA102" s="1"/>
      <c r="AB102" s="1">
        <f>Criminal!O102</f>
        <v>325957</v>
      </c>
      <c r="AC102" s="1"/>
      <c r="AD102" s="1">
        <f>Criminal!Q102</f>
        <v>5435293.71</v>
      </c>
      <c r="AE102" s="1"/>
      <c r="AG102" s="1">
        <f>Family!M102</f>
        <v>3937275.68</v>
      </c>
      <c r="AH102" s="1"/>
      <c r="AI102" s="1">
        <f>Family!O102</f>
        <v>-87116</v>
      </c>
      <c r="AJ102" s="1"/>
      <c r="AK102" s="1">
        <f>Family!Q102</f>
        <v>3850159.68</v>
      </c>
      <c r="AL102" s="1"/>
      <c r="AN102" s="1">
        <f>Civil!M102</f>
        <v>592461.14</v>
      </c>
      <c r="AO102" s="1"/>
      <c r="AP102" s="1">
        <f>Civil!O102</f>
        <v>-2424</v>
      </c>
      <c r="AQ102" s="1"/>
      <c r="AR102" s="1">
        <f>Civil!Q102</f>
        <v>590037.14</v>
      </c>
      <c r="AS102" s="1"/>
      <c r="AU102" s="1">
        <f>Waitangi!M102</f>
        <v>1174295.96</v>
      </c>
      <c r="AV102" s="1"/>
      <c r="AW102" s="1">
        <f>Waitangi!O102</f>
        <v>0</v>
      </c>
      <c r="AX102" s="1"/>
      <c r="AY102" s="1">
        <f t="shared" si="7"/>
        <v>1174295.96</v>
      </c>
      <c r="AZ102" s="1"/>
      <c r="BB102" s="1">
        <f>'Duty Lawyer'!M102</f>
        <v>876920.21</v>
      </c>
      <c r="BC102" s="1"/>
      <c r="BE102" s="1">
        <f>PDLA!M102</f>
        <v>27825.39</v>
      </c>
      <c r="BF102" s="1"/>
    </row>
    <row r="103" spans="18:58">
      <c r="R103" s="8">
        <v>42278</v>
      </c>
      <c r="S103" s="1">
        <f t="shared" si="4"/>
        <v>10607085.5</v>
      </c>
      <c r="T103" s="1"/>
      <c r="U103" s="1">
        <f t="shared" si="5"/>
        <v>290941</v>
      </c>
      <c r="V103" s="1"/>
      <c r="W103" s="1">
        <f t="shared" si="8"/>
        <v>10898026.5</v>
      </c>
      <c r="X103" s="1"/>
      <c r="Z103" s="1">
        <f>Criminal!M103</f>
        <v>4734658.8099999996</v>
      </c>
      <c r="AA103" s="1"/>
      <c r="AB103" s="1">
        <f>Criminal!O103</f>
        <v>182135</v>
      </c>
      <c r="AC103" s="1"/>
      <c r="AD103" s="1">
        <f>Criminal!Q103</f>
        <v>4916793.8099999996</v>
      </c>
      <c r="AE103" s="1"/>
      <c r="AG103" s="1">
        <f>Family!M103</f>
        <v>3541683.94</v>
      </c>
      <c r="AH103" s="1"/>
      <c r="AI103" s="1">
        <f>Family!O103</f>
        <v>63224</v>
      </c>
      <c r="AJ103" s="1"/>
      <c r="AK103" s="1">
        <f>Family!Q103</f>
        <v>3604907.94</v>
      </c>
      <c r="AL103" s="1"/>
      <c r="AN103" s="1">
        <f>Civil!M103</f>
        <v>493101.93999999994</v>
      </c>
      <c r="AO103" s="1"/>
      <c r="AP103" s="1">
        <f>Civil!O103</f>
        <v>45582</v>
      </c>
      <c r="AQ103" s="1"/>
      <c r="AR103" s="1">
        <f>Civil!Q103</f>
        <v>538683.93999999994</v>
      </c>
      <c r="AS103" s="1"/>
      <c r="AU103" s="1">
        <f>Waitangi!M103</f>
        <v>960116.08</v>
      </c>
      <c r="AV103" s="1"/>
      <c r="AW103" s="1">
        <f>Waitangi!O103</f>
        <v>0</v>
      </c>
      <c r="AX103" s="1"/>
      <c r="AY103" s="1">
        <f t="shared" si="7"/>
        <v>960116.08</v>
      </c>
      <c r="AZ103" s="1"/>
      <c r="BB103" s="1">
        <f>'Duty Lawyer'!M103</f>
        <v>843849.75</v>
      </c>
      <c r="BC103" s="1"/>
      <c r="BE103" s="1">
        <f>PDLA!M103</f>
        <v>33674.980000000003</v>
      </c>
      <c r="BF103" s="1"/>
    </row>
    <row r="104" spans="18:58">
      <c r="R104" s="8">
        <v>42309</v>
      </c>
      <c r="S104" s="1">
        <f t="shared" si="4"/>
        <v>11454481.240000002</v>
      </c>
      <c r="T104" s="1"/>
      <c r="U104" s="1">
        <f t="shared" si="5"/>
        <v>125798</v>
      </c>
      <c r="V104" s="1"/>
      <c r="W104" s="1">
        <f t="shared" si="8"/>
        <v>11580279.240000002</v>
      </c>
      <c r="X104" s="1"/>
      <c r="Z104" s="1">
        <f>Criminal!M104</f>
        <v>4960078.74</v>
      </c>
      <c r="AA104" s="1"/>
      <c r="AB104" s="1">
        <f>Criminal!O104</f>
        <v>129003</v>
      </c>
      <c r="AC104" s="1"/>
      <c r="AD104" s="1">
        <f>Criminal!Q104</f>
        <v>5089081.74</v>
      </c>
      <c r="AE104" s="1"/>
      <c r="AG104" s="1">
        <f>Family!M104</f>
        <v>3861249.0599999996</v>
      </c>
      <c r="AH104" s="1"/>
      <c r="AI104" s="1">
        <f>Family!O104</f>
        <v>-10734</v>
      </c>
      <c r="AJ104" s="1"/>
      <c r="AK104" s="1">
        <f>Family!Q104</f>
        <v>3850515.0599999996</v>
      </c>
      <c r="AL104" s="1"/>
      <c r="AN104" s="1">
        <f>Civil!M104</f>
        <v>480651.93</v>
      </c>
      <c r="AO104" s="1"/>
      <c r="AP104" s="1">
        <f>Civil!O104</f>
        <v>7529</v>
      </c>
      <c r="AQ104" s="1"/>
      <c r="AR104" s="1">
        <f>Civil!Q104</f>
        <v>488180.93</v>
      </c>
      <c r="AS104" s="1"/>
      <c r="AU104" s="1">
        <f>Waitangi!M104</f>
        <v>1212669.1200000001</v>
      </c>
      <c r="AV104" s="1"/>
      <c r="AW104" s="1">
        <f>Waitangi!O104</f>
        <v>0</v>
      </c>
      <c r="AX104" s="1"/>
      <c r="AY104" s="1">
        <f t="shared" si="7"/>
        <v>1212669.1200000001</v>
      </c>
      <c r="AZ104" s="1"/>
      <c r="BB104" s="1">
        <f>'Duty Lawyer'!M104</f>
        <v>908028.64</v>
      </c>
      <c r="BC104" s="1"/>
      <c r="BE104" s="1">
        <f>PDLA!M104</f>
        <v>31803.75</v>
      </c>
      <c r="BF104" s="1"/>
    </row>
    <row r="105" spans="18:58">
      <c r="R105" s="8">
        <v>42339</v>
      </c>
      <c r="S105" s="1">
        <f t="shared" si="4"/>
        <v>13120344.27</v>
      </c>
      <c r="T105" s="1"/>
      <c r="U105" s="1">
        <f t="shared" si="5"/>
        <v>-259529</v>
      </c>
      <c r="V105" s="1"/>
      <c r="W105" s="1">
        <f t="shared" si="8"/>
        <v>12860815.27</v>
      </c>
      <c r="X105" s="1"/>
      <c r="Z105" s="1">
        <f>Criminal!M105</f>
        <v>5977293.4199999999</v>
      </c>
      <c r="AA105" s="1"/>
      <c r="AB105" s="1">
        <f>Criminal!O105</f>
        <v>-186443</v>
      </c>
      <c r="AC105" s="1"/>
      <c r="AD105" s="1">
        <f>Criminal!Q105</f>
        <v>5790850.4199999999</v>
      </c>
      <c r="AE105" s="1"/>
      <c r="AG105" s="1">
        <f>Family!M105</f>
        <v>4528669.47</v>
      </c>
      <c r="AH105" s="1"/>
      <c r="AI105" s="1">
        <f>Family!O105</f>
        <v>-95430</v>
      </c>
      <c r="AJ105" s="1"/>
      <c r="AK105" s="1">
        <f>Family!Q105</f>
        <v>4433239.47</v>
      </c>
      <c r="AL105" s="1"/>
      <c r="AN105" s="1">
        <f>Civil!M105</f>
        <v>564931.49</v>
      </c>
      <c r="AO105" s="1"/>
      <c r="AP105" s="1">
        <f>Civil!O105</f>
        <v>22344</v>
      </c>
      <c r="AQ105" s="1"/>
      <c r="AR105" s="1">
        <f>Civil!Q105</f>
        <v>587275.49</v>
      </c>
      <c r="AS105" s="1"/>
      <c r="AU105" s="1">
        <f>Waitangi!M105</f>
        <v>1029988.2</v>
      </c>
      <c r="AV105" s="1"/>
      <c r="AW105" s="1">
        <f>Waitangi!O105</f>
        <v>0</v>
      </c>
      <c r="AX105" s="1"/>
      <c r="AY105" s="1">
        <f t="shared" si="7"/>
        <v>1029988.2</v>
      </c>
      <c r="AZ105" s="1"/>
      <c r="BB105" s="1">
        <f>'Duty Lawyer'!M105</f>
        <v>986840.19</v>
      </c>
      <c r="BC105" s="1"/>
      <c r="BE105" s="1">
        <f>PDLA!M105</f>
        <v>32621.5</v>
      </c>
      <c r="BF105" s="1"/>
    </row>
    <row r="106" spans="18:58">
      <c r="R106" s="8">
        <v>42370</v>
      </c>
      <c r="S106" s="1">
        <f t="shared" si="4"/>
        <v>6198153.2399999993</v>
      </c>
      <c r="T106" s="1"/>
      <c r="U106" s="1">
        <f t="shared" si="5"/>
        <v>1438465</v>
      </c>
      <c r="V106" s="1"/>
      <c r="W106" s="1">
        <f t="shared" si="8"/>
        <v>7636618.2399999993</v>
      </c>
      <c r="X106" s="1"/>
      <c r="Z106" s="1">
        <f>Criminal!M106</f>
        <v>2604910.6</v>
      </c>
      <c r="AA106" s="1"/>
      <c r="AB106" s="1">
        <f>Criminal!O106</f>
        <v>1131666</v>
      </c>
      <c r="AC106" s="1"/>
      <c r="AD106" s="1">
        <f>Criminal!Q106</f>
        <v>3736576.6</v>
      </c>
      <c r="AE106" s="1"/>
      <c r="AG106" s="1">
        <f>Family!M106</f>
        <v>1861984.2599999998</v>
      </c>
      <c r="AH106" s="1"/>
      <c r="AI106" s="1">
        <f>Family!O106</f>
        <v>270755</v>
      </c>
      <c r="AJ106" s="1"/>
      <c r="AK106" s="1">
        <f>Family!Q106</f>
        <v>2132739.2599999998</v>
      </c>
      <c r="AL106" s="1"/>
      <c r="AN106" s="1">
        <f>Civil!M106</f>
        <v>224438.33</v>
      </c>
      <c r="AO106" s="1"/>
      <c r="AP106" s="1">
        <f>Civil!O106</f>
        <v>36044</v>
      </c>
      <c r="AQ106" s="1"/>
      <c r="AR106" s="1">
        <f>Civil!Q106</f>
        <v>260482.33</v>
      </c>
      <c r="AS106" s="1"/>
      <c r="AU106" s="1">
        <f>Waitangi!M106</f>
        <v>785848.05</v>
      </c>
      <c r="AV106" s="1"/>
      <c r="AW106" s="1">
        <f>Waitangi!O106</f>
        <v>0</v>
      </c>
      <c r="AX106" s="1"/>
      <c r="AY106" s="1">
        <f t="shared" si="7"/>
        <v>785848.05</v>
      </c>
      <c r="AZ106" s="1"/>
      <c r="BB106" s="1">
        <f>'Duty Lawyer'!M106</f>
        <v>693934.5</v>
      </c>
      <c r="BC106" s="1"/>
      <c r="BE106" s="1">
        <f>PDLA!M106</f>
        <v>27037.5</v>
      </c>
      <c r="BF106" s="1"/>
    </row>
    <row r="107" spans="18:58">
      <c r="R107" s="8">
        <v>42401</v>
      </c>
      <c r="S107" s="1">
        <f t="shared" si="4"/>
        <v>9860407.1099999994</v>
      </c>
      <c r="T107" s="1"/>
      <c r="U107" s="1">
        <f t="shared" si="5"/>
        <v>-139257</v>
      </c>
      <c r="V107" s="1"/>
      <c r="W107" s="1">
        <f t="shared" si="8"/>
        <v>9721150.1099999994</v>
      </c>
      <c r="X107" s="1"/>
      <c r="Z107" s="1">
        <f>Criminal!M107</f>
        <v>4289186.3499999996</v>
      </c>
      <c r="AA107" s="1"/>
      <c r="AB107" s="1">
        <f>Criminal!O107</f>
        <v>-27686</v>
      </c>
      <c r="AC107" s="1"/>
      <c r="AD107" s="1">
        <f>Criminal!Q107</f>
        <v>4261500.3499999996</v>
      </c>
      <c r="AE107" s="1"/>
      <c r="AG107" s="1">
        <f>Family!M107</f>
        <v>3130650.85</v>
      </c>
      <c r="AH107" s="1"/>
      <c r="AI107" s="1">
        <f>Family!O107</f>
        <v>-52229</v>
      </c>
      <c r="AJ107" s="1"/>
      <c r="AK107" s="1">
        <f>Family!Q107</f>
        <v>3078421.85</v>
      </c>
      <c r="AL107" s="1"/>
      <c r="AN107" s="1">
        <f>Civil!M107</f>
        <v>359258.57</v>
      </c>
      <c r="AO107" s="1"/>
      <c r="AP107" s="1">
        <f>Civil!O107</f>
        <v>-59342</v>
      </c>
      <c r="AQ107" s="1"/>
      <c r="AR107" s="1">
        <f>Civil!Q107</f>
        <v>299916.57</v>
      </c>
      <c r="AS107" s="1"/>
      <c r="AU107" s="1">
        <f>Waitangi!M107</f>
        <v>1215066.05</v>
      </c>
      <c r="AV107" s="1"/>
      <c r="AW107" s="1">
        <f>Waitangi!O107</f>
        <v>0</v>
      </c>
      <c r="AX107" s="1"/>
      <c r="AY107" s="1">
        <f t="shared" si="7"/>
        <v>1215066.05</v>
      </c>
      <c r="AZ107" s="1"/>
      <c r="BB107" s="1">
        <f>'Duty Lawyer'!M107</f>
        <v>837500.29</v>
      </c>
      <c r="BC107" s="1"/>
      <c r="BE107" s="1">
        <f>PDLA!M107</f>
        <v>28745</v>
      </c>
      <c r="BF107" s="1"/>
    </row>
    <row r="108" spans="18:58">
      <c r="R108" s="8">
        <v>42430</v>
      </c>
      <c r="S108" s="1">
        <f t="shared" si="4"/>
        <v>12019815.969999999</v>
      </c>
      <c r="T108" s="1"/>
      <c r="U108" s="1">
        <f t="shared" si="5"/>
        <v>-274500</v>
      </c>
      <c r="V108" s="1"/>
      <c r="W108" s="1">
        <f t="shared" si="8"/>
        <v>11745315.969999999</v>
      </c>
      <c r="X108" s="1"/>
      <c r="Z108" s="1">
        <f>Criminal!M108</f>
        <v>5316641.63</v>
      </c>
      <c r="AA108" s="1"/>
      <c r="AB108" s="1">
        <f>Criminal!O108</f>
        <v>-164039</v>
      </c>
      <c r="AC108" s="1"/>
      <c r="AD108" s="1">
        <f>Criminal!Q108</f>
        <v>5152602.63</v>
      </c>
      <c r="AE108" s="1"/>
      <c r="AG108" s="1">
        <f>Family!M108</f>
        <v>4045786.79</v>
      </c>
      <c r="AH108" s="1"/>
      <c r="AI108" s="1">
        <f>Family!O108</f>
        <v>-137847</v>
      </c>
      <c r="AJ108" s="1"/>
      <c r="AK108" s="1">
        <f>Family!Q108</f>
        <v>3907939.79</v>
      </c>
      <c r="AL108" s="1"/>
      <c r="AN108" s="1">
        <f>Civil!M108</f>
        <v>531003.59</v>
      </c>
      <c r="AO108" s="1"/>
      <c r="AP108" s="1">
        <f>Civil!O108</f>
        <v>27386</v>
      </c>
      <c r="AQ108" s="1"/>
      <c r="AR108" s="1">
        <f>Civil!Q108</f>
        <v>558389.59</v>
      </c>
      <c r="AS108" s="1"/>
      <c r="AU108" s="1">
        <f>Waitangi!M108</f>
        <v>1135305.1100000001</v>
      </c>
      <c r="AV108" s="1"/>
      <c r="AW108" s="1">
        <f>Waitangi!O108</f>
        <v>0</v>
      </c>
      <c r="AX108" s="1"/>
      <c r="AY108" s="1">
        <f t="shared" si="7"/>
        <v>1135305.1100000001</v>
      </c>
      <c r="AZ108" s="1"/>
      <c r="BB108" s="1">
        <f>'Duty Lawyer'!M108</f>
        <v>957186.85</v>
      </c>
      <c r="BC108" s="1"/>
      <c r="BE108" s="1">
        <f>PDLA!M108</f>
        <v>33892</v>
      </c>
      <c r="BF108" s="1"/>
    </row>
    <row r="109" spans="18:58">
      <c r="R109" s="8">
        <v>42461</v>
      </c>
      <c r="S109" s="1">
        <f t="shared" si="4"/>
        <v>11092872.07</v>
      </c>
      <c r="T109" s="1"/>
      <c r="U109" s="1">
        <f t="shared" si="5"/>
        <v>-8765</v>
      </c>
      <c r="V109" s="1"/>
      <c r="W109" s="1">
        <f t="shared" si="8"/>
        <v>11084107.07</v>
      </c>
      <c r="X109" s="1"/>
      <c r="Z109" s="1">
        <f>Criminal!M109</f>
        <v>4796617.99</v>
      </c>
      <c r="AA109" s="1"/>
      <c r="AB109" s="1">
        <f>Criminal!O109</f>
        <v>83491</v>
      </c>
      <c r="AC109" s="1"/>
      <c r="AD109" s="1">
        <f>Criminal!Q109</f>
        <v>4880108.99</v>
      </c>
      <c r="AE109" s="1"/>
      <c r="AG109" s="1">
        <f>Family!M109</f>
        <v>3602676.37</v>
      </c>
      <c r="AH109" s="1"/>
      <c r="AI109" s="1">
        <f>Family!O109</f>
        <v>-85045</v>
      </c>
      <c r="AJ109" s="1"/>
      <c r="AK109" s="1">
        <f>Family!Q109</f>
        <v>3517631.37</v>
      </c>
      <c r="AL109" s="1"/>
      <c r="AN109" s="1">
        <f>Civil!M109</f>
        <v>503025.96</v>
      </c>
      <c r="AO109" s="1"/>
      <c r="AP109" s="1">
        <f>Civil!O109</f>
        <v>-7211</v>
      </c>
      <c r="AQ109" s="1"/>
      <c r="AR109" s="1">
        <f>Civil!Q109</f>
        <v>495814.96</v>
      </c>
      <c r="AS109" s="1"/>
      <c r="AU109" s="1">
        <f>Waitangi!M109</f>
        <v>1323938.08</v>
      </c>
      <c r="AV109" s="1"/>
      <c r="AW109" s="1">
        <f>Waitangi!O109</f>
        <v>0</v>
      </c>
      <c r="AX109" s="1"/>
      <c r="AY109" s="1">
        <f t="shared" si="7"/>
        <v>1323938.08</v>
      </c>
      <c r="AZ109" s="1"/>
      <c r="BB109" s="1">
        <f>'Duty Lawyer'!M109</f>
        <v>836845.26</v>
      </c>
      <c r="BC109" s="1"/>
      <c r="BE109" s="1">
        <f>PDLA!M109</f>
        <v>29768.41</v>
      </c>
      <c r="BF109" s="1"/>
    </row>
    <row r="110" spans="18:58">
      <c r="R110" s="8">
        <v>42491</v>
      </c>
      <c r="S110" s="1">
        <f t="shared" si="4"/>
        <v>13028087</v>
      </c>
      <c r="T110" s="1"/>
      <c r="U110" s="1">
        <f t="shared" si="5"/>
        <v>-323404</v>
      </c>
      <c r="V110" s="1"/>
      <c r="W110" s="1">
        <f t="shared" si="8"/>
        <v>12704683</v>
      </c>
      <c r="X110" s="1"/>
      <c r="Z110" s="1">
        <f>Criminal!M110</f>
        <v>5873875.1200000001</v>
      </c>
      <c r="AA110" s="1"/>
      <c r="AB110" s="1">
        <f>Criminal!O110</f>
        <v>-250987</v>
      </c>
      <c r="AC110" s="1"/>
      <c r="AD110" s="1">
        <f>Criminal!Q110</f>
        <v>5622888.1200000001</v>
      </c>
      <c r="AE110" s="1"/>
      <c r="AG110" s="1">
        <f>Family!M110</f>
        <v>4078224.6100000003</v>
      </c>
      <c r="AH110" s="1"/>
      <c r="AI110" s="1">
        <f>Family!O110</f>
        <v>-137974</v>
      </c>
      <c r="AJ110" s="1"/>
      <c r="AK110" s="1">
        <f>Family!Q110</f>
        <v>3940250.6100000003</v>
      </c>
      <c r="AL110" s="1"/>
      <c r="AN110" s="1">
        <f>Civil!M110</f>
        <v>428247.28</v>
      </c>
      <c r="AO110" s="1"/>
      <c r="AP110" s="1">
        <f>Civil!O110</f>
        <v>65557</v>
      </c>
      <c r="AQ110" s="1"/>
      <c r="AR110" s="1">
        <f>Civil!Q110</f>
        <v>493804.28</v>
      </c>
      <c r="AS110" s="1"/>
      <c r="AU110" s="1">
        <f>Waitangi!M110</f>
        <v>1644999.6</v>
      </c>
      <c r="AV110" s="1"/>
      <c r="AW110" s="1">
        <f>Waitangi!O110</f>
        <v>0</v>
      </c>
      <c r="AX110" s="1"/>
      <c r="AY110" s="1">
        <f t="shared" si="7"/>
        <v>1644999.6</v>
      </c>
      <c r="AZ110" s="1"/>
      <c r="BB110" s="1">
        <f>'Duty Lawyer'!M110</f>
        <v>971883.93</v>
      </c>
      <c r="BC110" s="1"/>
      <c r="BE110" s="1">
        <f>PDLA!M110</f>
        <v>30856.46</v>
      </c>
      <c r="BF110" s="1"/>
    </row>
    <row r="111" spans="18:58">
      <c r="R111" s="8">
        <v>42522</v>
      </c>
      <c r="S111" s="1">
        <f t="shared" si="4"/>
        <v>13874319.369999999</v>
      </c>
      <c r="T111" s="1"/>
      <c r="U111" s="1">
        <f t="shared" si="5"/>
        <v>1037889</v>
      </c>
      <c r="V111" s="1"/>
      <c r="W111" s="1">
        <f t="shared" si="8"/>
        <v>14912208.369999999</v>
      </c>
      <c r="X111" s="1"/>
      <c r="Z111" s="1">
        <f>Criminal!M111</f>
        <v>6528083.6600000001</v>
      </c>
      <c r="AA111" s="1"/>
      <c r="AB111" s="1">
        <f>Criminal!O111</f>
        <v>701062</v>
      </c>
      <c r="AC111" s="1"/>
      <c r="AD111" s="1">
        <f>Criminal!Q111</f>
        <v>7229145.6600000001</v>
      </c>
      <c r="AE111" s="1"/>
      <c r="AG111" s="1">
        <f>Family!M111</f>
        <v>4400343.8999999994</v>
      </c>
      <c r="AH111" s="1"/>
      <c r="AI111" s="1">
        <f>Family!O111</f>
        <v>274629</v>
      </c>
      <c r="AJ111" s="1"/>
      <c r="AK111" s="1">
        <f>Family!Q111</f>
        <v>4674972.8999999994</v>
      </c>
      <c r="AL111" s="1"/>
      <c r="AN111" s="1">
        <f>Civil!M111</f>
        <v>566781.42000000004</v>
      </c>
      <c r="AO111" s="1"/>
      <c r="AP111" s="1">
        <f>Civil!O111</f>
        <v>169915</v>
      </c>
      <c r="AQ111" s="1"/>
      <c r="AR111" s="1">
        <f>Civil!Q111</f>
        <v>736696.42</v>
      </c>
      <c r="AS111" s="1"/>
      <c r="AU111" s="1">
        <f>Waitangi!M111</f>
        <v>1334570.43</v>
      </c>
      <c r="AV111" s="1"/>
      <c r="AW111" s="1">
        <f>Waitangi!O111</f>
        <v>-107717</v>
      </c>
      <c r="AX111" s="1"/>
      <c r="AY111" s="1">
        <f t="shared" si="7"/>
        <v>1226853.43</v>
      </c>
      <c r="AZ111" s="1"/>
      <c r="BB111" s="1">
        <f>'Duty Lawyer'!M111</f>
        <v>1006626</v>
      </c>
      <c r="BC111" s="1"/>
      <c r="BE111" s="1">
        <f>PDLA!M111</f>
        <v>37913.96</v>
      </c>
      <c r="BF111" s="1"/>
    </row>
    <row r="112" spans="18:58">
      <c r="R112" s="8">
        <v>42552</v>
      </c>
      <c r="S112" s="1">
        <f t="shared" si="4"/>
        <v>9853988.6699999999</v>
      </c>
      <c r="T112" s="1">
        <f t="shared" ref="T112:T159" si="9">AA112+AH112+AO112+AZ112+BC112+BF112</f>
        <v>9853988.6699999999</v>
      </c>
      <c r="U112" s="1">
        <f t="shared" si="5"/>
        <v>925261</v>
      </c>
      <c r="V112" s="1">
        <f t="shared" ref="V112:V135" si="10">AC112+AJ112+AQ112+AX16</f>
        <v>925261</v>
      </c>
      <c r="W112" s="1">
        <f t="shared" si="8"/>
        <v>10779249.67</v>
      </c>
      <c r="X112" s="1">
        <f t="shared" ref="X112:X132" si="11">T112+V112</f>
        <v>10779249.67</v>
      </c>
      <c r="Z112" s="1">
        <f>Criminal!M112</f>
        <v>4470725.8499999996</v>
      </c>
      <c r="AA112" s="1">
        <f>Criminal!N112</f>
        <v>4470725.8499999996</v>
      </c>
      <c r="AB112" s="1">
        <f>Criminal!O112</f>
        <v>954128</v>
      </c>
      <c r="AC112" s="1">
        <f>Criminal!P112</f>
        <v>954128</v>
      </c>
      <c r="AD112" s="1">
        <f>Criminal!Q112</f>
        <v>5424853.8499999996</v>
      </c>
      <c r="AE112" s="1">
        <f>Criminal!R112</f>
        <v>5424853.8499999996</v>
      </c>
      <c r="AG112" s="1">
        <f>Family!M112</f>
        <v>3095718.27</v>
      </c>
      <c r="AH112" s="1">
        <f>Family!N112</f>
        <v>3095718.27</v>
      </c>
      <c r="AI112" s="1">
        <f>Family!O112</f>
        <v>129356</v>
      </c>
      <c r="AJ112" s="1">
        <f>Family!P112</f>
        <v>129356</v>
      </c>
      <c r="AK112" s="1">
        <f>Family!Q112</f>
        <v>3225074.27</v>
      </c>
      <c r="AL112" s="1">
        <f>Family!R112</f>
        <v>3225074.27</v>
      </c>
      <c r="AN112" s="1">
        <f>Civil!M112</f>
        <v>688855.9</v>
      </c>
      <c r="AO112" s="1">
        <f>Civil!N112</f>
        <v>688855.9</v>
      </c>
      <c r="AP112" s="1">
        <f>Civil!O112</f>
        <v>-158223</v>
      </c>
      <c r="AQ112" s="1">
        <f>Civil!P112</f>
        <v>-158223</v>
      </c>
      <c r="AR112" s="1">
        <f>Civil!Q112</f>
        <v>530632.9</v>
      </c>
      <c r="AS112" s="1">
        <f>Civil!R112</f>
        <v>530632.9</v>
      </c>
      <c r="AU112" s="1">
        <f>Waitangi!M112</f>
        <v>749399.76</v>
      </c>
      <c r="AV112" s="1">
        <f>Waitangi!M112</f>
        <v>749399.76</v>
      </c>
      <c r="AW112" s="1">
        <f>Waitangi!O112</f>
        <v>0</v>
      </c>
      <c r="AX112" s="1">
        <f>Waitangi!P112</f>
        <v>0</v>
      </c>
      <c r="AY112" s="1">
        <f t="shared" si="7"/>
        <v>749399.76</v>
      </c>
      <c r="AZ112" s="1">
        <f t="shared" ref="AZ112:AZ159" si="12">AV112+AX112</f>
        <v>749399.76</v>
      </c>
      <c r="BB112" s="1">
        <f>'Duty Lawyer'!M112</f>
        <v>828352.48</v>
      </c>
      <c r="BC112" s="1">
        <f>'Duty Lawyer'!N112</f>
        <v>828352.48</v>
      </c>
      <c r="BE112" s="1">
        <f>PDLA!M112</f>
        <v>20936.41</v>
      </c>
      <c r="BF112" s="1">
        <f>PDLA!N112</f>
        <v>20936.41</v>
      </c>
    </row>
    <row r="113" spans="18:58">
      <c r="R113" s="8">
        <v>42583</v>
      </c>
      <c r="S113" s="1">
        <f t="shared" si="4"/>
        <v>13533110.579999998</v>
      </c>
      <c r="T113" s="1">
        <f t="shared" si="9"/>
        <v>13533110.579999998</v>
      </c>
      <c r="U113" s="1">
        <f t="shared" si="5"/>
        <v>141296</v>
      </c>
      <c r="V113" s="1">
        <f t="shared" si="10"/>
        <v>141296</v>
      </c>
      <c r="W113" s="1">
        <f t="shared" si="8"/>
        <v>13674406.579999998</v>
      </c>
      <c r="X113" s="1">
        <f t="shared" si="11"/>
        <v>13674406.579999998</v>
      </c>
      <c r="Z113" s="1">
        <f>Criminal!M113</f>
        <v>6149199.0499999998</v>
      </c>
      <c r="AA113" s="1">
        <f>Criminal!N113</f>
        <v>6149199.0499999998</v>
      </c>
      <c r="AB113" s="1">
        <f>Criminal!O113</f>
        <v>239547</v>
      </c>
      <c r="AC113" s="1">
        <f>Criminal!P113</f>
        <v>239547</v>
      </c>
      <c r="AD113" s="1">
        <f>Criminal!Q113</f>
        <v>6388746.0499999998</v>
      </c>
      <c r="AE113" s="1">
        <f>Criminal!R113</f>
        <v>6388746.0499999998</v>
      </c>
      <c r="AG113" s="1">
        <f>Family!M113</f>
        <v>4216368.8100000005</v>
      </c>
      <c r="AH113" s="1">
        <f>Family!N113</f>
        <v>4216368.8100000005</v>
      </c>
      <c r="AI113" s="1">
        <f>Family!O113</f>
        <v>-76375</v>
      </c>
      <c r="AJ113" s="1">
        <f>Family!P113</f>
        <v>-76375</v>
      </c>
      <c r="AK113" s="1">
        <f>Family!Q113</f>
        <v>4139993.8100000005</v>
      </c>
      <c r="AL113" s="1">
        <f>Family!R113</f>
        <v>4139993.8100000005</v>
      </c>
      <c r="AN113" s="1">
        <f>Civil!M113</f>
        <v>504732.6</v>
      </c>
      <c r="AO113" s="1">
        <f>Civil!N113</f>
        <v>504732.6</v>
      </c>
      <c r="AP113" s="1">
        <f>Civil!O113</f>
        <v>-21876</v>
      </c>
      <c r="AQ113" s="1">
        <f>Civil!P113</f>
        <v>-21876</v>
      </c>
      <c r="AR113" s="1">
        <f>Civil!Q113</f>
        <v>482856.6</v>
      </c>
      <c r="AS113" s="1">
        <f>Civil!R113</f>
        <v>482856.6</v>
      </c>
      <c r="AU113" s="1">
        <f>Waitangi!M113</f>
        <v>1647531.26</v>
      </c>
      <c r="AV113" s="1">
        <f>Waitangi!M113</f>
        <v>1647531.26</v>
      </c>
      <c r="AW113" s="1">
        <f>Waitangi!O113</f>
        <v>0</v>
      </c>
      <c r="AX113" s="1">
        <f>Waitangi!P113</f>
        <v>0</v>
      </c>
      <c r="AY113" s="1">
        <f t="shared" si="7"/>
        <v>1647531.26</v>
      </c>
      <c r="AZ113" s="1">
        <f t="shared" si="12"/>
        <v>1647531.26</v>
      </c>
      <c r="BB113" s="1">
        <f>'Duty Lawyer'!M113</f>
        <v>985973.52</v>
      </c>
      <c r="BC113" s="1">
        <f>'Duty Lawyer'!N113</f>
        <v>985973.52</v>
      </c>
      <c r="BE113" s="1">
        <f>PDLA!M113</f>
        <v>29305.34</v>
      </c>
      <c r="BF113" s="1">
        <f>PDLA!N113</f>
        <v>29305.34</v>
      </c>
    </row>
    <row r="114" spans="18:58">
      <c r="R114" s="8">
        <v>42614</v>
      </c>
      <c r="S114" s="1">
        <f t="shared" si="4"/>
        <v>12183727.49</v>
      </c>
      <c r="T114" s="1">
        <f t="shared" si="9"/>
        <v>12726669.768068189</v>
      </c>
      <c r="U114" s="1">
        <f t="shared" si="5"/>
        <v>519790</v>
      </c>
      <c r="V114" s="1">
        <f t="shared" si="10"/>
        <v>232376.98181777552</v>
      </c>
      <c r="W114" s="1">
        <f t="shared" si="8"/>
        <v>12703517.49</v>
      </c>
      <c r="X114" s="1">
        <f t="shared" si="11"/>
        <v>12959046.749885965</v>
      </c>
      <c r="Z114" s="1">
        <f>Criminal!M114</f>
        <v>5531754.6900000004</v>
      </c>
      <c r="AA114" s="1">
        <f>Criminal!N114</f>
        <v>6105136.7423999999</v>
      </c>
      <c r="AB114" s="1">
        <f>Criminal!O114</f>
        <v>365611</v>
      </c>
      <c r="AC114" s="1">
        <f>Criminal!P114</f>
        <v>188374.65750385463</v>
      </c>
      <c r="AD114" s="1">
        <f>Criminal!Q114</f>
        <v>5897365.6900000004</v>
      </c>
      <c r="AE114" s="1">
        <f>Criminal!R114</f>
        <v>6293511.3999038544</v>
      </c>
      <c r="AG114" s="1">
        <f>Family!M114</f>
        <v>3848100.69</v>
      </c>
      <c r="AH114" s="1">
        <f>Family!N114</f>
        <v>4132872.1839948506</v>
      </c>
      <c r="AI114" s="1">
        <f>Family!O114</f>
        <v>28001</v>
      </c>
      <c r="AJ114" s="1">
        <f>Family!P114</f>
        <v>36851.596201412343</v>
      </c>
      <c r="AK114" s="1">
        <f>Family!Q114</f>
        <v>3876101.69</v>
      </c>
      <c r="AL114" s="1">
        <f>Family!R114</f>
        <v>4169723.780196263</v>
      </c>
      <c r="AN114" s="1">
        <f>Civil!M114</f>
        <v>454415.08</v>
      </c>
      <c r="AO114" s="1">
        <f>Civil!N114</f>
        <v>497613.64827972703</v>
      </c>
      <c r="AP114" s="1">
        <f>Civil!O114</f>
        <v>126178</v>
      </c>
      <c r="AQ114" s="1">
        <f>Civil!P114</f>
        <v>7150.7281125085328</v>
      </c>
      <c r="AR114" s="1">
        <f>Civil!Q114</f>
        <v>580593.08000000007</v>
      </c>
      <c r="AS114" s="1">
        <f>Civil!R114</f>
        <v>504764.37639223557</v>
      </c>
      <c r="AU114" s="1">
        <f>Waitangi!M114</f>
        <v>1402221.63</v>
      </c>
      <c r="AV114" s="1">
        <f>Waitangi!N114</f>
        <v>1081033.605576348</v>
      </c>
      <c r="AW114" s="1">
        <f>Waitangi!O114</f>
        <v>0</v>
      </c>
      <c r="AX114" s="1">
        <f>Waitangi!P114</f>
        <v>0</v>
      </c>
      <c r="AY114" s="1">
        <f t="shared" si="7"/>
        <v>1402221.63</v>
      </c>
      <c r="AZ114" s="1">
        <f t="shared" si="12"/>
        <v>1081033.605576348</v>
      </c>
      <c r="BB114" s="1">
        <f>'Duty Lawyer'!M114</f>
        <v>915357.25</v>
      </c>
      <c r="BC114" s="1">
        <f>'Duty Lawyer'!N114</f>
        <v>878039.54790272703</v>
      </c>
      <c r="BE114" s="1">
        <f>PDLA!M114</f>
        <v>31878.15</v>
      </c>
      <c r="BF114" s="1">
        <f>PDLA!N114</f>
        <v>31974.039914537105</v>
      </c>
    </row>
    <row r="115" spans="18:58">
      <c r="R115" s="8">
        <v>42644</v>
      </c>
      <c r="S115" s="1">
        <f t="shared" si="4"/>
        <v>11590496.560000002</v>
      </c>
      <c r="T115" s="1">
        <f t="shared" si="9"/>
        <v>12287803.184182204</v>
      </c>
      <c r="U115" s="1">
        <f t="shared" si="5"/>
        <v>733890</v>
      </c>
      <c r="V115" s="1">
        <f t="shared" si="10"/>
        <v>232376.98181777552</v>
      </c>
      <c r="W115" s="1">
        <f t="shared" si="8"/>
        <v>12324386.560000002</v>
      </c>
      <c r="X115" s="1">
        <f t="shared" si="11"/>
        <v>12520180.165999981</v>
      </c>
      <c r="Z115" s="1">
        <f>Criminal!M115</f>
        <v>5448907.4900000002</v>
      </c>
      <c r="AA115" s="1">
        <f>Criminal!N115</f>
        <v>5653059.2405000003</v>
      </c>
      <c r="AB115" s="1">
        <f>Criminal!O115</f>
        <v>624648</v>
      </c>
      <c r="AC115" s="1">
        <f>Criminal!P115</f>
        <v>188374.65750385463</v>
      </c>
      <c r="AD115" s="1">
        <f>Criminal!Q115</f>
        <v>6073555.4900000002</v>
      </c>
      <c r="AE115" s="1">
        <f>Criminal!R115</f>
        <v>5841433.8980038548</v>
      </c>
      <c r="AG115" s="1">
        <f>Family!M115</f>
        <v>3502684.19</v>
      </c>
      <c r="AH115" s="1">
        <f>Family!N115</f>
        <v>3895536.8683598791</v>
      </c>
      <c r="AI115" s="1">
        <f>Family!O115</f>
        <v>69639</v>
      </c>
      <c r="AJ115" s="1">
        <f>Family!P115</f>
        <v>36851.596201412343</v>
      </c>
      <c r="AK115" s="1">
        <f>Family!Q115</f>
        <v>3572323.19</v>
      </c>
      <c r="AL115" s="1">
        <f>Family!R115</f>
        <v>3932388.4645612915</v>
      </c>
      <c r="AN115" s="1">
        <f>Civil!M115</f>
        <v>582098.74</v>
      </c>
      <c r="AO115" s="1">
        <f>Civil!N115</f>
        <v>603639.44300687464</v>
      </c>
      <c r="AP115" s="1">
        <f>Civil!O115</f>
        <v>39603</v>
      </c>
      <c r="AQ115" s="1">
        <f>Civil!P115</f>
        <v>7150.7281125085328</v>
      </c>
      <c r="AR115" s="1">
        <f>Civil!Q115</f>
        <v>621701.74</v>
      </c>
      <c r="AS115" s="1">
        <f>Civil!R115</f>
        <v>610790.17111938319</v>
      </c>
      <c r="AU115" s="1">
        <f>Waitangi!M115</f>
        <v>1192942.55</v>
      </c>
      <c r="AV115" s="1">
        <f>Waitangi!N115</f>
        <v>1176633.8782216995</v>
      </c>
      <c r="AW115" s="1">
        <f>Waitangi!O115</f>
        <v>0</v>
      </c>
      <c r="AX115" s="1">
        <f>Waitangi!P115</f>
        <v>0</v>
      </c>
      <c r="AY115" s="1">
        <f t="shared" si="7"/>
        <v>1192942.55</v>
      </c>
      <c r="AZ115" s="1">
        <f t="shared" si="12"/>
        <v>1176633.8782216995</v>
      </c>
      <c r="BB115" s="1">
        <f>'Duty Lawyer'!M115</f>
        <v>831565.54</v>
      </c>
      <c r="BC115" s="1">
        <f>'Duty Lawyer'!N115</f>
        <v>927961.01988084789</v>
      </c>
      <c r="BE115" s="1">
        <f>PDLA!M115</f>
        <v>32298.05</v>
      </c>
      <c r="BF115" s="1">
        <f>PDLA!N115</f>
        <v>30972.734212900607</v>
      </c>
    </row>
    <row r="116" spans="18:58">
      <c r="R116" s="8">
        <v>42675</v>
      </c>
      <c r="S116" s="1">
        <f t="shared" si="4"/>
        <v>11969893.790000001</v>
      </c>
      <c r="T116" s="1">
        <f t="shared" si="9"/>
        <v>12876251.753847996</v>
      </c>
      <c r="U116" s="1">
        <f t="shared" si="5"/>
        <v>109903</v>
      </c>
      <c r="V116" s="1">
        <f t="shared" si="10"/>
        <v>232376.98181777552</v>
      </c>
      <c r="W116" s="1">
        <f t="shared" si="8"/>
        <v>12079796.790000001</v>
      </c>
      <c r="X116" s="1">
        <f t="shared" si="11"/>
        <v>13108628.735665772</v>
      </c>
      <c r="Z116" s="1">
        <f>Criminal!M116</f>
        <v>5671994.3499999996</v>
      </c>
      <c r="AA116" s="1">
        <f>Criminal!N116</f>
        <v>6275547.7834000001</v>
      </c>
      <c r="AB116" s="1">
        <f>Criminal!O116</f>
        <v>113702</v>
      </c>
      <c r="AC116" s="1">
        <f>Criminal!P116</f>
        <v>188374.65750385463</v>
      </c>
      <c r="AD116" s="1">
        <f>Criminal!Q116</f>
        <v>5785696.3499999996</v>
      </c>
      <c r="AE116" s="1">
        <f>Criminal!R116</f>
        <v>6463922.4409038546</v>
      </c>
      <c r="AG116" s="1">
        <f>Family!M116</f>
        <v>3728097.62</v>
      </c>
      <c r="AH116" s="1">
        <f>Family!N116</f>
        <v>4004448.5694151255</v>
      </c>
      <c r="AI116" s="1">
        <f>Family!O116</f>
        <v>-10636</v>
      </c>
      <c r="AJ116" s="1">
        <f>Family!P116</f>
        <v>36851.596201412343</v>
      </c>
      <c r="AK116" s="1">
        <f>Family!Q116</f>
        <v>3717461.62</v>
      </c>
      <c r="AL116" s="1">
        <f>Family!R116</f>
        <v>4041300.1656165379</v>
      </c>
      <c r="AN116" s="1">
        <f>Civil!M116</f>
        <v>522969.8</v>
      </c>
      <c r="AO116" s="1">
        <f>Civil!N116</f>
        <v>356509.12114966748</v>
      </c>
      <c r="AP116" s="1">
        <f>Civil!O116</f>
        <v>6837</v>
      </c>
      <c r="AQ116" s="1">
        <f>Civil!P116</f>
        <v>7150.7281125085328</v>
      </c>
      <c r="AR116" s="1">
        <f>Civil!Q116</f>
        <v>529806.80000000005</v>
      </c>
      <c r="AS116" s="1">
        <f>Civil!R116</f>
        <v>363659.84926217602</v>
      </c>
      <c r="AU116" s="1">
        <f>Waitangi!M116</f>
        <v>1091798.6200000001</v>
      </c>
      <c r="AV116" s="1">
        <f>Waitangi!N116</f>
        <v>1335197.6977754636</v>
      </c>
      <c r="AW116" s="1">
        <f>Waitangi!O116</f>
        <v>0</v>
      </c>
      <c r="AX116" s="1">
        <f>Waitangi!P116</f>
        <v>0</v>
      </c>
      <c r="AY116" s="1">
        <f t="shared" si="7"/>
        <v>1091798.6200000001</v>
      </c>
      <c r="AZ116" s="1">
        <f t="shared" si="12"/>
        <v>1335197.6977754636</v>
      </c>
      <c r="BB116" s="1">
        <f>'Duty Lawyer'!M116</f>
        <v>923880.19</v>
      </c>
      <c r="BC116" s="1">
        <f>'Duty Lawyer'!N116</f>
        <v>873015.18403702776</v>
      </c>
      <c r="BE116" s="1">
        <f>PDLA!M116</f>
        <v>31153.21</v>
      </c>
      <c r="BF116" s="1">
        <f>PDLA!N116</f>
        <v>31533.398070711541</v>
      </c>
    </row>
    <row r="117" spans="18:58">
      <c r="R117" s="8">
        <v>42705</v>
      </c>
      <c r="S117" s="1">
        <f t="shared" si="4"/>
        <v>16470022.530000003</v>
      </c>
      <c r="T117" s="1">
        <f t="shared" si="9"/>
        <v>13041902.901767129</v>
      </c>
      <c r="U117" s="1">
        <f t="shared" si="5"/>
        <v>-157873.88</v>
      </c>
      <c r="V117" s="1">
        <f t="shared" si="10"/>
        <v>232376.98181777552</v>
      </c>
      <c r="W117" s="1">
        <f t="shared" si="8"/>
        <v>16312148.650000002</v>
      </c>
      <c r="X117" s="1">
        <f t="shared" si="11"/>
        <v>13274279.883584905</v>
      </c>
      <c r="Z117" s="1">
        <f>Criminal!M117</f>
        <v>8109048.7800000003</v>
      </c>
      <c r="AA117" s="1">
        <f>Criminal!N117</f>
        <v>6236822.0038999999</v>
      </c>
      <c r="AB117" s="1">
        <f>Criminal!O117</f>
        <v>-95627.31</v>
      </c>
      <c r="AC117" s="1">
        <f>Criminal!P117</f>
        <v>188374.65750385463</v>
      </c>
      <c r="AD117" s="1">
        <f>Criminal!Q117</f>
        <v>8013421.4700000007</v>
      </c>
      <c r="AE117" s="1">
        <f>Criminal!R117</f>
        <v>6425196.6614038544</v>
      </c>
      <c r="AG117" s="1">
        <f>Family!M117</f>
        <v>4925908.7300000004</v>
      </c>
      <c r="AH117" s="1">
        <f>Family!N117</f>
        <v>4188776.5943107582</v>
      </c>
      <c r="AI117" s="1">
        <f>Family!O117</f>
        <v>12093.93</v>
      </c>
      <c r="AJ117" s="1">
        <f>Family!P117</f>
        <v>36851.596201412343</v>
      </c>
      <c r="AK117" s="1">
        <f>Family!Q117</f>
        <v>4938002.66</v>
      </c>
      <c r="AL117" s="1">
        <f>Family!R117</f>
        <v>4225628.1905121701</v>
      </c>
      <c r="AN117" s="1">
        <f>Civil!M117</f>
        <v>695342.33</v>
      </c>
      <c r="AO117" s="1">
        <f>Civil!N117</f>
        <v>388930.25305055146</v>
      </c>
      <c r="AP117" s="1">
        <f>Civil!O117</f>
        <v>-74340.5</v>
      </c>
      <c r="AQ117" s="1">
        <f>Civil!P117</f>
        <v>7150.7281125085328</v>
      </c>
      <c r="AR117" s="1">
        <f>Civil!Q117</f>
        <v>621001.82999999996</v>
      </c>
      <c r="AS117" s="1">
        <f>Civil!R117</f>
        <v>396080.98116306</v>
      </c>
      <c r="AU117" s="1">
        <f>Waitangi!M117</f>
        <v>1661400.83</v>
      </c>
      <c r="AV117" s="1">
        <f>Waitangi!N117</f>
        <v>1201977.6950871805</v>
      </c>
      <c r="AW117" s="1">
        <f>Waitangi!O117</f>
        <v>0</v>
      </c>
      <c r="AX117" s="1">
        <f>Waitangi!P117</f>
        <v>0</v>
      </c>
      <c r="AY117" s="1">
        <f t="shared" si="7"/>
        <v>1661400.83</v>
      </c>
      <c r="AZ117" s="1">
        <f t="shared" si="12"/>
        <v>1201977.6950871805</v>
      </c>
      <c r="BB117" s="1">
        <f>'Duty Lawyer'!M117</f>
        <v>1037642.15</v>
      </c>
      <c r="BC117" s="1">
        <f>'Duty Lawyer'!N117</f>
        <v>990010.37731678609</v>
      </c>
      <c r="BE117" s="1">
        <f>PDLA!M117</f>
        <v>40679.71</v>
      </c>
      <c r="BF117" s="1">
        <f>PDLA!N117</f>
        <v>35385.978101854023</v>
      </c>
    </row>
    <row r="118" spans="18:58">
      <c r="R118" s="8">
        <v>42736</v>
      </c>
      <c r="S118" s="1">
        <f t="shared" si="4"/>
        <v>5596120.8900000006</v>
      </c>
      <c r="T118" s="1">
        <f t="shared" si="9"/>
        <v>7815867.6283494225</v>
      </c>
      <c r="U118" s="1">
        <f t="shared" si="5"/>
        <v>1656380.26</v>
      </c>
      <c r="V118" s="1">
        <f t="shared" si="10"/>
        <v>232376.98181777552</v>
      </c>
      <c r="W118" s="1">
        <f t="shared" si="8"/>
        <v>7252501.1500000004</v>
      </c>
      <c r="X118" s="1">
        <f t="shared" si="11"/>
        <v>8048244.6101671979</v>
      </c>
      <c r="Z118" s="1">
        <f>Criminal!M118</f>
        <v>2387234.52</v>
      </c>
      <c r="AA118" s="1">
        <f>Criminal!N118</f>
        <v>3543725.7903</v>
      </c>
      <c r="AB118" s="1">
        <f>Criminal!O118</f>
        <v>1379170.48</v>
      </c>
      <c r="AC118" s="1">
        <f>Criminal!P118</f>
        <v>188374.65750385463</v>
      </c>
      <c r="AD118" s="1">
        <f>Criminal!Q118</f>
        <v>3766405</v>
      </c>
      <c r="AE118" s="1">
        <f>Criminal!R118</f>
        <v>3732100.4478038545</v>
      </c>
      <c r="AG118" s="1">
        <f>Family!M118</f>
        <v>1703740.12</v>
      </c>
      <c r="AH118" s="1">
        <f>Family!N118</f>
        <v>2506136.8445263621</v>
      </c>
      <c r="AI118" s="1">
        <f>Family!O118</f>
        <v>187591.49</v>
      </c>
      <c r="AJ118" s="1">
        <f>Family!P118</f>
        <v>36851.596201412343</v>
      </c>
      <c r="AK118" s="1">
        <f>Family!Q118</f>
        <v>1891331.61</v>
      </c>
      <c r="AL118" s="1">
        <f>Family!R118</f>
        <v>2542988.4407277745</v>
      </c>
      <c r="AN118" s="1">
        <f>Civil!M118</f>
        <v>185674.11</v>
      </c>
      <c r="AO118" s="1">
        <f>Civil!N118</f>
        <v>317300.53734368947</v>
      </c>
      <c r="AP118" s="1">
        <f>Civil!O118</f>
        <v>89618.29</v>
      </c>
      <c r="AQ118" s="1">
        <f>Civil!P118</f>
        <v>7150.7281125085328</v>
      </c>
      <c r="AR118" s="1">
        <f>Civil!Q118</f>
        <v>275292.39999999997</v>
      </c>
      <c r="AS118" s="1">
        <f>Civil!R118</f>
        <v>324451.26545619802</v>
      </c>
      <c r="AU118" s="1">
        <f>Waitangi!M118</f>
        <v>741526.82</v>
      </c>
      <c r="AV118" s="1">
        <f>Waitangi!N118</f>
        <v>665047.17289841617</v>
      </c>
      <c r="AW118" s="1">
        <f>Waitangi!O118</f>
        <v>0</v>
      </c>
      <c r="AX118" s="1">
        <f>Waitangi!P118</f>
        <v>0</v>
      </c>
      <c r="AY118" s="1">
        <f t="shared" si="7"/>
        <v>741526.82</v>
      </c>
      <c r="AZ118" s="1">
        <f t="shared" si="12"/>
        <v>665047.17289841617</v>
      </c>
      <c r="BB118" s="1">
        <f>'Duty Lawyer'!M118</f>
        <v>557180.07999999996</v>
      </c>
      <c r="BC118" s="1">
        <f>'Duty Lawyer'!N118</f>
        <v>755734.8608113667</v>
      </c>
      <c r="BE118" s="1">
        <f>PDLA!M118</f>
        <v>20765.240000000002</v>
      </c>
      <c r="BF118" s="1">
        <f>PDLA!N118</f>
        <v>27922.422469588419</v>
      </c>
    </row>
    <row r="119" spans="18:58">
      <c r="R119" s="8">
        <v>42767</v>
      </c>
      <c r="S119" s="1">
        <f t="shared" si="4"/>
        <v>11229810.729999999</v>
      </c>
      <c r="T119" s="1">
        <f t="shared" si="9"/>
        <v>11050330.072846854</v>
      </c>
      <c r="U119" s="1">
        <f t="shared" si="5"/>
        <v>-209619.38</v>
      </c>
      <c r="V119" s="1">
        <f t="shared" si="10"/>
        <v>232376.98181777552</v>
      </c>
      <c r="W119" s="1">
        <f t="shared" si="8"/>
        <v>11020191.349999998</v>
      </c>
      <c r="X119" s="1">
        <f t="shared" si="11"/>
        <v>11282707.05466463</v>
      </c>
      <c r="Z119" s="1">
        <f>Criminal!M119</f>
        <v>5247858.49</v>
      </c>
      <c r="AA119" s="1">
        <f>Criminal!N119</f>
        <v>5189732.1986999996</v>
      </c>
      <c r="AB119" s="1">
        <f>Criminal!O119</f>
        <v>-4081.17</v>
      </c>
      <c r="AC119" s="1">
        <f>Criminal!P119</f>
        <v>188374.65750385463</v>
      </c>
      <c r="AD119" s="1">
        <f>Criminal!Q119</f>
        <v>5243777.32</v>
      </c>
      <c r="AE119" s="1">
        <f>Criminal!R119</f>
        <v>5378106.8562038541</v>
      </c>
      <c r="AG119" s="1">
        <f>Family!M119</f>
        <v>3333443.86</v>
      </c>
      <c r="AH119" s="1">
        <f>Family!N119</f>
        <v>3460055.4463287815</v>
      </c>
      <c r="AI119" s="1">
        <f>Family!O119</f>
        <v>-105698.42</v>
      </c>
      <c r="AJ119" s="1">
        <f>Family!P119</f>
        <v>36851.596201412343</v>
      </c>
      <c r="AK119" s="1">
        <f>Family!Q119</f>
        <v>3227745.44</v>
      </c>
      <c r="AL119" s="1">
        <f>Family!R119</f>
        <v>3496907.0425301939</v>
      </c>
      <c r="AN119" s="1">
        <f>Civil!M119</f>
        <v>398202.41</v>
      </c>
      <c r="AO119" s="1">
        <f>Civil!N119</f>
        <v>431981.64946440322</v>
      </c>
      <c r="AP119" s="1">
        <f>Civil!O119</f>
        <v>-99839.79</v>
      </c>
      <c r="AQ119" s="1">
        <f>Civil!P119</f>
        <v>7150.7281125085328</v>
      </c>
      <c r="AR119" s="1">
        <f>Civil!Q119</f>
        <v>298362.62</v>
      </c>
      <c r="AS119" s="1">
        <f>Civil!R119</f>
        <v>439132.37757691176</v>
      </c>
      <c r="AU119" s="1">
        <f>Waitangi!M119</f>
        <v>1315263.28</v>
      </c>
      <c r="AV119" s="1">
        <f>Waitangi!N119</f>
        <v>1070156.0149495734</v>
      </c>
      <c r="AW119" s="1">
        <f>Waitangi!O119</f>
        <v>0</v>
      </c>
      <c r="AX119" s="1">
        <f>Waitangi!P119</f>
        <v>0</v>
      </c>
      <c r="AY119" s="1">
        <f t="shared" si="7"/>
        <v>1315263.28</v>
      </c>
      <c r="AZ119" s="1">
        <f t="shared" si="12"/>
        <v>1070156.0149495734</v>
      </c>
      <c r="BB119" s="1">
        <f>'Duty Lawyer'!M119</f>
        <v>908647.01</v>
      </c>
      <c r="BC119" s="1">
        <f>'Duty Lawyer'!N119</f>
        <v>868347.15271895635</v>
      </c>
      <c r="BE119" s="1">
        <f>PDLA!M119</f>
        <v>26395.68</v>
      </c>
      <c r="BF119" s="1">
        <f>PDLA!N119</f>
        <v>30057.610685141513</v>
      </c>
    </row>
    <row r="120" spans="18:58">
      <c r="R120" s="8">
        <v>42795</v>
      </c>
      <c r="S120" s="1">
        <f t="shared" si="4"/>
        <v>13441243.41</v>
      </c>
      <c r="T120" s="1">
        <f t="shared" si="9"/>
        <v>12229543.300945682</v>
      </c>
      <c r="U120" s="1">
        <f t="shared" si="5"/>
        <v>-852067.62</v>
      </c>
      <c r="V120" s="1">
        <f t="shared" si="10"/>
        <v>232376.98181777552</v>
      </c>
      <c r="W120" s="1">
        <f t="shared" si="8"/>
        <v>12589175.790000001</v>
      </c>
      <c r="X120" s="1">
        <f t="shared" si="11"/>
        <v>12461920.282763459</v>
      </c>
      <c r="Z120" s="1">
        <f>Criminal!M120</f>
        <v>6779698.8499999996</v>
      </c>
      <c r="AA120" s="1">
        <f>Criminal!N120</f>
        <v>5540860.6722999997</v>
      </c>
      <c r="AB120" s="1">
        <f>Criminal!O120</f>
        <v>-824239.85</v>
      </c>
      <c r="AC120" s="1">
        <f>Criminal!P120</f>
        <v>188374.65750385463</v>
      </c>
      <c r="AD120" s="1">
        <f>Criminal!Q120</f>
        <v>5955459</v>
      </c>
      <c r="AE120" s="1">
        <f>Criminal!R120</f>
        <v>5729235.3298038542</v>
      </c>
      <c r="AG120" s="1">
        <f>Family!M120</f>
        <v>3886477.83</v>
      </c>
      <c r="AH120" s="1">
        <f>Family!N120</f>
        <v>4123563.0282242927</v>
      </c>
      <c r="AI120" s="1">
        <f>Family!O120</f>
        <v>-33945.85</v>
      </c>
      <c r="AJ120" s="1">
        <f>Family!P120</f>
        <v>36851.596201412343</v>
      </c>
      <c r="AK120" s="1">
        <f>Family!Q120</f>
        <v>3852531.98</v>
      </c>
      <c r="AL120" s="1">
        <f>Family!R120</f>
        <v>4160414.6244257051</v>
      </c>
      <c r="AN120" s="1">
        <f>Civil!M120</f>
        <v>498964.79</v>
      </c>
      <c r="AO120" s="1">
        <f>Civil!N120</f>
        <v>460461.25817096088</v>
      </c>
      <c r="AP120" s="1">
        <f>Civil!O120</f>
        <v>6118.08</v>
      </c>
      <c r="AQ120" s="1">
        <f>Civil!P120</f>
        <v>7150.7281125085328</v>
      </c>
      <c r="AR120" s="1">
        <f>Civil!Q120</f>
        <v>505082.87</v>
      </c>
      <c r="AS120" s="1">
        <f>Civil!R120</f>
        <v>467611.98628346942</v>
      </c>
      <c r="AU120" s="1">
        <f>Waitangi!M120</f>
        <v>1372193.07</v>
      </c>
      <c r="AV120" s="1">
        <f>Waitangi!N120</f>
        <v>1116608.0015809573</v>
      </c>
      <c r="AW120" s="1">
        <f>Waitangi!O120</f>
        <v>0</v>
      </c>
      <c r="AX120" s="1">
        <f>Waitangi!P120</f>
        <v>0</v>
      </c>
      <c r="AY120" s="1">
        <f t="shared" si="7"/>
        <v>1372193.07</v>
      </c>
      <c r="AZ120" s="1">
        <f t="shared" si="12"/>
        <v>1116608.0015809573</v>
      </c>
      <c r="BB120" s="1">
        <f>'Duty Lawyer'!M120</f>
        <v>875255.98</v>
      </c>
      <c r="BC120" s="1">
        <f>'Duty Lawyer'!N120</f>
        <v>956475.63129118131</v>
      </c>
      <c r="BE120" s="1">
        <f>PDLA!M120</f>
        <v>28652.89</v>
      </c>
      <c r="BF120" s="1">
        <f>PDLA!N120</f>
        <v>31574.70937829055</v>
      </c>
    </row>
    <row r="121" spans="18:58">
      <c r="R121" s="8">
        <v>42826</v>
      </c>
      <c r="S121" s="1">
        <f t="shared" si="4"/>
        <v>10705564.5</v>
      </c>
      <c r="T121" s="1">
        <f t="shared" si="9"/>
        <v>12115487.05044852</v>
      </c>
      <c r="U121" s="1">
        <f t="shared" si="5"/>
        <v>863324.13</v>
      </c>
      <c r="V121" s="1">
        <f t="shared" si="10"/>
        <v>232376.98181777552</v>
      </c>
      <c r="W121" s="1">
        <f t="shared" si="8"/>
        <v>11568888.630000001</v>
      </c>
      <c r="X121" s="1">
        <f t="shared" si="11"/>
        <v>12347864.032266296</v>
      </c>
      <c r="Z121" s="1">
        <f>Criminal!M121</f>
        <v>5033857.6399999997</v>
      </c>
      <c r="AA121" s="1">
        <f>Criminal!N121</f>
        <v>5644087.6591999996</v>
      </c>
      <c r="AB121" s="1">
        <f>Criminal!O121</f>
        <v>694077.84</v>
      </c>
      <c r="AC121" s="1">
        <f>Criminal!P121</f>
        <v>188374.65750385463</v>
      </c>
      <c r="AD121" s="1">
        <f>Criminal!Q121</f>
        <v>5727935.4799999995</v>
      </c>
      <c r="AE121" s="1">
        <f>Criminal!R121</f>
        <v>5832462.3167038541</v>
      </c>
      <c r="AG121" s="1">
        <f>Family!M121</f>
        <v>3323139.85</v>
      </c>
      <c r="AH121" s="1">
        <f>Family!N121</f>
        <v>3911755.3448807052</v>
      </c>
      <c r="AI121" s="1">
        <f>Family!O121</f>
        <v>42533.64</v>
      </c>
      <c r="AJ121" s="1">
        <f>Family!P121</f>
        <v>36851.596201412343</v>
      </c>
      <c r="AK121" s="1">
        <f>Family!Q121</f>
        <v>3365673.49</v>
      </c>
      <c r="AL121" s="1">
        <f>Family!R121</f>
        <v>3948606.9410821176</v>
      </c>
      <c r="AN121" s="1">
        <f>Civil!M121</f>
        <v>391210.94</v>
      </c>
      <c r="AO121" s="1">
        <f>Civil!N121</f>
        <v>472377.50275522197</v>
      </c>
      <c r="AP121" s="1">
        <f>Civil!O121</f>
        <v>126712.65</v>
      </c>
      <c r="AQ121" s="1">
        <f>Civil!P121</f>
        <v>7150.7281125085328</v>
      </c>
      <c r="AR121" s="1">
        <f>Civil!Q121</f>
        <v>517923.58999999997</v>
      </c>
      <c r="AS121" s="1">
        <f>Civil!R121</f>
        <v>479528.23086773051</v>
      </c>
      <c r="AU121" s="1">
        <f>Waitangi!M121</f>
        <v>1173077.8600000001</v>
      </c>
      <c r="AV121" s="1">
        <f>Waitangi!N121</f>
        <v>1175644.9440107485</v>
      </c>
      <c r="AW121" s="1">
        <f>Waitangi!O121</f>
        <v>0</v>
      </c>
      <c r="AX121" s="1">
        <f>Waitangi!P121</f>
        <v>0</v>
      </c>
      <c r="AY121" s="1">
        <f t="shared" si="7"/>
        <v>1173077.8600000001</v>
      </c>
      <c r="AZ121" s="1">
        <f t="shared" si="12"/>
        <v>1175644.9440107485</v>
      </c>
      <c r="BB121" s="1">
        <f>'Duty Lawyer'!M121</f>
        <v>759396.55</v>
      </c>
      <c r="BC121" s="1">
        <f>'Duty Lawyer'!N121</f>
        <v>881930.9698170569</v>
      </c>
      <c r="BE121" s="1">
        <f>PDLA!M121</f>
        <v>24881.66</v>
      </c>
      <c r="BF121" s="1">
        <f>PDLA!N121</f>
        <v>29690.629784787827</v>
      </c>
    </row>
    <row r="122" spans="18:58">
      <c r="R122" s="8">
        <v>42856</v>
      </c>
      <c r="S122" s="1"/>
      <c r="T122" s="1">
        <f t="shared" si="9"/>
        <v>13921173.383151866</v>
      </c>
      <c r="U122" s="1"/>
      <c r="V122" s="1">
        <f t="shared" si="10"/>
        <v>232376.98181777552</v>
      </c>
      <c r="W122" s="1"/>
      <c r="X122" s="1">
        <f t="shared" si="11"/>
        <v>14153550.364969643</v>
      </c>
      <c r="Z122" s="1"/>
      <c r="AA122" s="1">
        <f>Criminal!N122</f>
        <v>6836074.8214999996</v>
      </c>
      <c r="AB122" s="1"/>
      <c r="AC122" s="1">
        <f>Criminal!P122</f>
        <v>188374.65750385463</v>
      </c>
      <c r="AD122" s="1"/>
      <c r="AE122" s="1">
        <f>Criminal!R122</f>
        <v>7024449.4790038541</v>
      </c>
      <c r="AG122" s="1"/>
      <c r="AH122" s="1">
        <f>Family!N122</f>
        <v>4297029.5732979709</v>
      </c>
      <c r="AI122" s="1"/>
      <c r="AJ122" s="1">
        <f>Family!P122</f>
        <v>36851.596201412343</v>
      </c>
      <c r="AK122" s="1"/>
      <c r="AL122" s="1">
        <f>Family!R122</f>
        <v>4333881.1694993833</v>
      </c>
      <c r="AN122" s="1"/>
      <c r="AO122" s="1">
        <f>Civil!N122</f>
        <v>438460.6406588736</v>
      </c>
      <c r="AP122" s="1"/>
      <c r="AQ122" s="1">
        <f>Civil!P122</f>
        <v>7150.7281125085328</v>
      </c>
      <c r="AR122" s="1"/>
      <c r="AS122" s="1">
        <f>Civil!R122</f>
        <v>445611.36877138214</v>
      </c>
      <c r="AU122" s="1"/>
      <c r="AV122" s="1">
        <f>Waitangi!N122</f>
        <v>1338442.9978811922</v>
      </c>
      <c r="AW122" s="1"/>
      <c r="AX122" s="1">
        <f>Waitangi!P122</f>
        <v>0</v>
      </c>
      <c r="AY122" s="1"/>
      <c r="AZ122" s="1">
        <f t="shared" si="12"/>
        <v>1338442.9978811922</v>
      </c>
      <c r="BB122" s="1"/>
      <c r="BC122" s="1">
        <f>'Duty Lawyer'!N122</f>
        <v>978788.19371642778</v>
      </c>
      <c r="BE122" s="1"/>
      <c r="BF122" s="1">
        <f>PDLA!N122</f>
        <v>32377.156097402498</v>
      </c>
    </row>
    <row r="123" spans="18:58">
      <c r="R123" s="8">
        <v>42887</v>
      </c>
      <c r="S123" s="1"/>
      <c r="T123" s="1">
        <f t="shared" si="9"/>
        <v>13183429.399977772</v>
      </c>
      <c r="U123" s="1"/>
      <c r="V123" s="1">
        <f t="shared" si="10"/>
        <v>232376.98181777552</v>
      </c>
      <c r="W123" s="1"/>
      <c r="X123" s="1">
        <f t="shared" si="11"/>
        <v>13415806.381795548</v>
      </c>
      <c r="Z123" s="1"/>
      <c r="AA123" s="1">
        <f>Criminal!N123</f>
        <v>6239204.1102999998</v>
      </c>
      <c r="AB123" s="1"/>
      <c r="AC123" s="1">
        <f>Criminal!P123</f>
        <v>188374.65750385463</v>
      </c>
      <c r="AD123" s="1"/>
      <c r="AE123" s="1">
        <f>Criminal!R123</f>
        <v>6427578.7678038543</v>
      </c>
      <c r="AG123" s="1"/>
      <c r="AH123" s="1">
        <f>Family!N123</f>
        <v>4210446.3079506503</v>
      </c>
      <c r="AI123" s="1"/>
      <c r="AJ123" s="1">
        <f>Family!P123</f>
        <v>36851.596201412343</v>
      </c>
      <c r="AK123" s="1"/>
      <c r="AL123" s="1">
        <f>Family!R123</f>
        <v>4247297.9041520627</v>
      </c>
      <c r="AN123" s="1"/>
      <c r="AO123" s="1">
        <f>Civil!N123</f>
        <v>512592.45632743067</v>
      </c>
      <c r="AP123" s="1"/>
      <c r="AQ123" s="1">
        <f>Civil!P123</f>
        <v>7150.7281125085328</v>
      </c>
      <c r="AR123" s="1"/>
      <c r="AS123" s="1">
        <f>Civil!R123</f>
        <v>519743.18443993921</v>
      </c>
      <c r="AU123" s="1"/>
      <c r="AV123" s="1">
        <f>Waitangi!N123</f>
        <v>1141485.6674325406</v>
      </c>
      <c r="AW123" s="1"/>
      <c r="AX123" s="1">
        <f>Waitangi!P123</f>
        <v>0</v>
      </c>
      <c r="AY123" s="1"/>
      <c r="AZ123" s="1">
        <f t="shared" si="12"/>
        <v>1141485.6674325406</v>
      </c>
      <c r="BB123" s="1"/>
      <c r="BC123" s="1">
        <f>'Duty Lawyer'!N123</f>
        <v>1041220.229531311</v>
      </c>
      <c r="BE123" s="1"/>
      <c r="BF123" s="1">
        <f>PDLA!N123</f>
        <v>38480.628435839739</v>
      </c>
    </row>
    <row r="124" spans="18:58">
      <c r="R124" s="8">
        <v>42917</v>
      </c>
      <c r="S124" s="1"/>
      <c r="T124" s="1">
        <f t="shared" si="9"/>
        <v>12228162.992866738</v>
      </c>
      <c r="U124" s="1"/>
      <c r="V124" s="1">
        <f t="shared" si="10"/>
        <v>234837.329898661</v>
      </c>
      <c r="W124" s="1"/>
      <c r="X124" s="1">
        <f t="shared" si="11"/>
        <v>12463000.322765399</v>
      </c>
      <c r="Z124" s="1"/>
      <c r="AA124" s="1">
        <f>Criminal!N124</f>
        <v>5953339.7503445847</v>
      </c>
      <c r="AB124" s="1"/>
      <c r="AC124" s="1">
        <f>Criminal!P124</f>
        <v>188374.65750385463</v>
      </c>
      <c r="AD124" s="1"/>
      <c r="AE124" s="1">
        <f>Criminal!R124</f>
        <v>6141714.4078484392</v>
      </c>
      <c r="AG124" s="1"/>
      <c r="AH124" s="1">
        <f>Family!N124</f>
        <v>4131892.4899255987</v>
      </c>
      <c r="AI124" s="1"/>
      <c r="AJ124" s="1">
        <f>Family!P124</f>
        <v>37898.305095474818</v>
      </c>
      <c r="AK124" s="1"/>
      <c r="AL124" s="1">
        <f>Family!R124</f>
        <v>4169790.7950210734</v>
      </c>
      <c r="AN124" s="1"/>
      <c r="AO124" s="1">
        <f>Civil!N124</f>
        <v>507577.22886473156</v>
      </c>
      <c r="AP124" s="1"/>
      <c r="AQ124" s="1">
        <f>Civil!P124</f>
        <v>8564.3672993315467</v>
      </c>
      <c r="AR124" s="1"/>
      <c r="AS124" s="1">
        <f>Civil!R124</f>
        <v>516141.59616406308</v>
      </c>
      <c r="AU124" s="1"/>
      <c r="AV124" s="1">
        <f>Waitangi!N124</f>
        <v>772695.34384090477</v>
      </c>
      <c r="AW124" s="1"/>
      <c r="AX124" s="1">
        <f>Waitangi!P124</f>
        <v>0</v>
      </c>
      <c r="AY124" s="1"/>
      <c r="AZ124" s="1">
        <f t="shared" si="12"/>
        <v>772695.34384090477</v>
      </c>
      <c r="BB124" s="1"/>
      <c r="BC124" s="1">
        <f>'Duty Lawyer'!N124</f>
        <v>840053.49805443326</v>
      </c>
      <c r="BE124" s="1"/>
      <c r="BF124" s="1">
        <f>PDLA!N124</f>
        <v>22604.681836485935</v>
      </c>
    </row>
    <row r="125" spans="18:58">
      <c r="R125" s="8">
        <v>42948</v>
      </c>
      <c r="S125" s="1"/>
      <c r="T125" s="1">
        <f t="shared" si="9"/>
        <v>13960391.907740694</v>
      </c>
      <c r="U125" s="1"/>
      <c r="V125" s="1">
        <f t="shared" si="10"/>
        <v>234837.329898661</v>
      </c>
      <c r="W125" s="1"/>
      <c r="X125" s="1">
        <f t="shared" si="11"/>
        <v>14195229.237639355</v>
      </c>
      <c r="Z125" s="1"/>
      <c r="AA125" s="1">
        <f>Criminal!N125</f>
        <v>6535103.0852981582</v>
      </c>
      <c r="AB125" s="1"/>
      <c r="AC125" s="1">
        <f>Criminal!P125</f>
        <v>188374.65750385463</v>
      </c>
      <c r="AD125" s="1"/>
      <c r="AE125" s="1">
        <f>Criminal!R125</f>
        <v>6723477.7428020127</v>
      </c>
      <c r="AG125" s="1"/>
      <c r="AH125" s="1">
        <f>Family!N125</f>
        <v>4475627.2412628382</v>
      </c>
      <c r="AI125" s="1"/>
      <c r="AJ125" s="1">
        <f>Family!P125</f>
        <v>37898.305095474818</v>
      </c>
      <c r="AK125" s="1"/>
      <c r="AL125" s="1">
        <f>Family!R125</f>
        <v>4513525.5463583134</v>
      </c>
      <c r="AN125" s="1"/>
      <c r="AO125" s="1">
        <f>Civil!N125</f>
        <v>585512.9896347695</v>
      </c>
      <c r="AP125" s="1"/>
      <c r="AQ125" s="1">
        <f>Civil!P125</f>
        <v>8564.3672993315467</v>
      </c>
      <c r="AR125" s="1"/>
      <c r="AS125" s="1">
        <f>Civil!R125</f>
        <v>594077.35693410109</v>
      </c>
      <c r="AU125" s="1"/>
      <c r="AV125" s="1">
        <f>Waitangi!N125</f>
        <v>1376931.1472679521</v>
      </c>
      <c r="AW125" s="1"/>
      <c r="AX125" s="1">
        <f>Waitangi!P125</f>
        <v>0</v>
      </c>
      <c r="AY125" s="1"/>
      <c r="AZ125" s="1">
        <f t="shared" si="12"/>
        <v>1376931.1472679521</v>
      </c>
      <c r="BB125" s="1"/>
      <c r="BC125" s="1">
        <f>'Duty Lawyer'!N125</f>
        <v>955251.18142446154</v>
      </c>
      <c r="BE125" s="1"/>
      <c r="BF125" s="1">
        <f>PDLA!N125</f>
        <v>31966.262852513439</v>
      </c>
    </row>
    <row r="126" spans="18:58">
      <c r="R126" s="8">
        <v>42979</v>
      </c>
      <c r="S126" s="1"/>
      <c r="T126" s="1">
        <f t="shared" si="9"/>
        <v>13497430.660415888</v>
      </c>
      <c r="U126" s="1"/>
      <c r="V126" s="1">
        <f t="shared" si="10"/>
        <v>141774.64202119582</v>
      </c>
      <c r="W126" s="1"/>
      <c r="X126" s="1">
        <f t="shared" si="11"/>
        <v>13639205.302437084</v>
      </c>
      <c r="Z126" s="1"/>
      <c r="AA126" s="1">
        <f>Criminal!N126</f>
        <v>6404740.4907849552</v>
      </c>
      <c r="AB126" s="1"/>
      <c r="AC126" s="1">
        <f>Criminal!P126</f>
        <v>95311.969626389444</v>
      </c>
      <c r="AD126" s="1"/>
      <c r="AE126" s="1">
        <f>Criminal!R126</f>
        <v>6500052.4604113447</v>
      </c>
      <c r="AG126" s="1"/>
      <c r="AH126" s="1">
        <f>Family!N126</f>
        <v>4331532.0491324523</v>
      </c>
      <c r="AI126" s="1"/>
      <c r="AJ126" s="1">
        <f>Family!P126</f>
        <v>37898.305095474818</v>
      </c>
      <c r="AK126" s="1"/>
      <c r="AL126" s="1">
        <f>Family!R126</f>
        <v>4369430.3542279275</v>
      </c>
      <c r="AN126" s="1"/>
      <c r="AO126" s="1">
        <f>Civil!N126</f>
        <v>597153.23413956503</v>
      </c>
      <c r="AP126" s="1"/>
      <c r="AQ126" s="1">
        <f>Civil!P126</f>
        <v>8564.3672993315467</v>
      </c>
      <c r="AR126" s="1"/>
      <c r="AS126" s="1">
        <f>Civil!R126</f>
        <v>605717.60143889661</v>
      </c>
      <c r="AU126" s="1"/>
      <c r="AV126" s="1">
        <f>Waitangi!N126</f>
        <v>1197520.5530674483</v>
      </c>
      <c r="AW126" s="1"/>
      <c r="AX126" s="1">
        <f>Waitangi!P126</f>
        <v>0</v>
      </c>
      <c r="AY126" s="1"/>
      <c r="AZ126" s="1">
        <f t="shared" si="12"/>
        <v>1197520.5530674483</v>
      </c>
      <c r="BB126" s="1"/>
      <c r="BC126" s="1">
        <f>'Duty Lawyer'!N126</f>
        <v>935610.7145306397</v>
      </c>
      <c r="BE126" s="1"/>
      <c r="BF126" s="1">
        <f>PDLA!N126</f>
        <v>30873.618760827994</v>
      </c>
    </row>
    <row r="127" spans="18:58">
      <c r="R127" s="8">
        <v>43009</v>
      </c>
      <c r="S127" s="1"/>
      <c r="T127" s="1">
        <f t="shared" si="9"/>
        <v>12600487.9576222</v>
      </c>
      <c r="U127" s="1"/>
      <c r="V127" s="1">
        <f t="shared" si="10"/>
        <v>141774.64202119582</v>
      </c>
      <c r="W127" s="1"/>
      <c r="X127" s="1">
        <f t="shared" si="11"/>
        <v>12742262.599643396</v>
      </c>
      <c r="Z127" s="1"/>
      <c r="AA127" s="1">
        <f>Criminal!N127</f>
        <v>5948280.9250063915</v>
      </c>
      <c r="AB127" s="1"/>
      <c r="AC127" s="1">
        <f>Criminal!P127</f>
        <v>95311.969626389444</v>
      </c>
      <c r="AD127" s="1"/>
      <c r="AE127" s="1">
        <f>Criminal!R127</f>
        <v>6043592.8946327809</v>
      </c>
      <c r="AG127" s="1"/>
      <c r="AH127" s="1">
        <f>Family!N127</f>
        <v>4045406.7884531086</v>
      </c>
      <c r="AI127" s="1"/>
      <c r="AJ127" s="1">
        <f>Family!P127</f>
        <v>37898.305095474818</v>
      </c>
      <c r="AK127" s="1"/>
      <c r="AL127" s="1">
        <f>Family!R127</f>
        <v>4083305.0935485833</v>
      </c>
      <c r="AN127" s="1"/>
      <c r="AO127" s="1">
        <f>Civil!N127</f>
        <v>540221.72078238125</v>
      </c>
      <c r="AP127" s="1"/>
      <c r="AQ127" s="1">
        <f>Civil!P127</f>
        <v>8564.3672993315467</v>
      </c>
      <c r="AR127" s="1"/>
      <c r="AS127" s="1">
        <f>Civil!R127</f>
        <v>548786.08808171283</v>
      </c>
      <c r="AU127" s="1"/>
      <c r="AV127" s="1">
        <f>Waitangi!N127</f>
        <v>1101489.6635149661</v>
      </c>
      <c r="AW127" s="1"/>
      <c r="AX127" s="1">
        <f>Waitangi!P127</f>
        <v>0</v>
      </c>
      <c r="AY127" s="1"/>
      <c r="AZ127" s="1">
        <f t="shared" si="12"/>
        <v>1101489.6635149661</v>
      </c>
      <c r="BB127" s="1"/>
      <c r="BC127" s="1">
        <f>'Duty Lawyer'!N127</f>
        <v>933927.0056856774</v>
      </c>
      <c r="BE127" s="1"/>
      <c r="BF127" s="1">
        <f>PDLA!N127</f>
        <v>31161.854179676564</v>
      </c>
    </row>
    <row r="128" spans="18:58">
      <c r="R128" s="8">
        <v>43040</v>
      </c>
      <c r="S128" s="1"/>
      <c r="T128" s="1">
        <f t="shared" si="9"/>
        <v>13259628.702776872</v>
      </c>
      <c r="U128" s="1"/>
      <c r="V128" s="1">
        <f t="shared" si="10"/>
        <v>141774.64202119582</v>
      </c>
      <c r="W128" s="1"/>
      <c r="X128" s="1">
        <f t="shared" si="11"/>
        <v>13401403.344798068</v>
      </c>
      <c r="Z128" s="1"/>
      <c r="AA128" s="1">
        <f>Criminal!N128</f>
        <v>6445568.6465765582</v>
      </c>
      <c r="AB128" s="1"/>
      <c r="AC128" s="1">
        <f>Criminal!P128</f>
        <v>95311.969626389444</v>
      </c>
      <c r="AD128" s="1"/>
      <c r="AE128" s="1">
        <f>Criminal!R128</f>
        <v>6540880.6162029477</v>
      </c>
      <c r="AG128" s="1"/>
      <c r="AH128" s="1">
        <f>Family!N128</f>
        <v>4162294.693578226</v>
      </c>
      <c r="AI128" s="1"/>
      <c r="AJ128" s="1">
        <f>Family!P128</f>
        <v>37898.305095474818</v>
      </c>
      <c r="AK128" s="1"/>
      <c r="AL128" s="1">
        <f>Family!R128</f>
        <v>4200192.9986737007</v>
      </c>
      <c r="AN128" s="1"/>
      <c r="AO128" s="1">
        <f>Civil!N128</f>
        <v>414335.25920524192</v>
      </c>
      <c r="AP128" s="1"/>
      <c r="AQ128" s="1">
        <f>Civil!P128</f>
        <v>8564.3672993315467</v>
      </c>
      <c r="AR128" s="1"/>
      <c r="AS128" s="1">
        <f>Civil!R128</f>
        <v>422899.62650457345</v>
      </c>
      <c r="AU128" s="1"/>
      <c r="AV128" s="1">
        <f>Waitangi!N128</f>
        <v>1257937.7040891522</v>
      </c>
      <c r="AW128" s="1"/>
      <c r="AX128" s="1">
        <f>Waitangi!P128</f>
        <v>0</v>
      </c>
      <c r="AY128" s="1"/>
      <c r="AZ128" s="1">
        <f t="shared" si="12"/>
        <v>1257937.7040891522</v>
      </c>
      <c r="BB128" s="1"/>
      <c r="BC128" s="1">
        <f>'Duty Lawyer'!N128</f>
        <v>948402.29173429171</v>
      </c>
      <c r="BE128" s="1"/>
      <c r="BF128" s="1">
        <f>PDLA!N128</f>
        <v>31090.107593402743</v>
      </c>
    </row>
    <row r="129" spans="18:58">
      <c r="R129" s="8">
        <v>43070</v>
      </c>
      <c r="S129" s="1"/>
      <c r="T129" s="1">
        <f t="shared" si="9"/>
        <v>13546951.088440817</v>
      </c>
      <c r="U129" s="1"/>
      <c r="V129" s="1">
        <f t="shared" si="10"/>
        <v>141774.64202119582</v>
      </c>
      <c r="W129" s="1"/>
      <c r="X129" s="1">
        <f t="shared" si="11"/>
        <v>13688725.730462013</v>
      </c>
      <c r="Z129" s="1"/>
      <c r="AA129" s="1">
        <f>Criminal!N129</f>
        <v>6507738.3950814987</v>
      </c>
      <c r="AB129" s="1"/>
      <c r="AC129" s="1">
        <f>Criminal!P129</f>
        <v>95311.969626389444</v>
      </c>
      <c r="AD129" s="1"/>
      <c r="AE129" s="1">
        <f>Criminal!R129</f>
        <v>6603050.3647078881</v>
      </c>
      <c r="AG129" s="1"/>
      <c r="AH129" s="1">
        <f>Family!N129</f>
        <v>4396228.4110451611</v>
      </c>
      <c r="AI129" s="1"/>
      <c r="AJ129" s="1">
        <f>Family!P129</f>
        <v>37898.305095474818</v>
      </c>
      <c r="AK129" s="1"/>
      <c r="AL129" s="1">
        <f>Family!R129</f>
        <v>4434126.7161406362</v>
      </c>
      <c r="AN129" s="1"/>
      <c r="AO129" s="1">
        <f>Civil!N129</f>
        <v>411098.22899184003</v>
      </c>
      <c r="AP129" s="1"/>
      <c r="AQ129" s="1">
        <f>Civil!P129</f>
        <v>8564.3672993315467</v>
      </c>
      <c r="AR129" s="1"/>
      <c r="AS129" s="1">
        <f>Civil!R129</f>
        <v>419662.59629117156</v>
      </c>
      <c r="AU129" s="1"/>
      <c r="AV129" s="1">
        <f>Waitangi!N129</f>
        <v>1167888.2756794812</v>
      </c>
      <c r="AW129" s="1"/>
      <c r="AX129" s="1">
        <f>Waitangi!P129</f>
        <v>0</v>
      </c>
      <c r="AY129" s="1"/>
      <c r="AZ129" s="1">
        <f t="shared" si="12"/>
        <v>1167888.2756794812</v>
      </c>
      <c r="BB129" s="1"/>
      <c r="BC129" s="1">
        <f>'Duty Lawyer'!N129</f>
        <v>1029259.2627150214</v>
      </c>
      <c r="BE129" s="1"/>
      <c r="BF129" s="1">
        <f>PDLA!N129</f>
        <v>34738.514927814518</v>
      </c>
    </row>
    <row r="130" spans="18:58">
      <c r="R130" s="8">
        <v>43101</v>
      </c>
      <c r="S130" s="1"/>
      <c r="T130" s="1">
        <f t="shared" si="9"/>
        <v>8208928.5818406735</v>
      </c>
      <c r="U130" s="1"/>
      <c r="V130" s="1">
        <f t="shared" si="10"/>
        <v>141774.64202119582</v>
      </c>
      <c r="W130" s="1"/>
      <c r="X130" s="1">
        <f t="shared" si="11"/>
        <v>8350703.2238618694</v>
      </c>
      <c r="Z130" s="1"/>
      <c r="AA130" s="1">
        <f>Criminal!N130</f>
        <v>3730452.1627090694</v>
      </c>
      <c r="AB130" s="1"/>
      <c r="AC130" s="1">
        <f>Criminal!P130</f>
        <v>95311.969626389444</v>
      </c>
      <c r="AD130" s="1"/>
      <c r="AE130" s="1">
        <f>Criminal!R130</f>
        <v>3825764.1323354589</v>
      </c>
      <c r="AG130" s="1"/>
      <c r="AH130" s="1">
        <f>Family!N130</f>
        <v>2631675.8161481181</v>
      </c>
      <c r="AI130" s="1"/>
      <c r="AJ130" s="1">
        <f>Family!P130</f>
        <v>37898.305095474818</v>
      </c>
      <c r="AK130" s="1"/>
      <c r="AL130" s="1">
        <f>Family!R130</f>
        <v>2669574.1212435928</v>
      </c>
      <c r="AN130" s="1"/>
      <c r="AO130" s="1">
        <f>Civil!N130</f>
        <v>263499.03789741796</v>
      </c>
      <c r="AP130" s="1"/>
      <c r="AQ130" s="1">
        <f>Civil!P130</f>
        <v>8564.3672993315467</v>
      </c>
      <c r="AR130" s="1"/>
      <c r="AS130" s="1">
        <f>Civil!R130</f>
        <v>272063.40519674949</v>
      </c>
      <c r="AU130" s="1"/>
      <c r="AV130" s="1">
        <f>Waitangi!N130</f>
        <v>778890.19990041433</v>
      </c>
      <c r="AW130" s="1"/>
      <c r="AX130" s="1">
        <f>Waitangi!P130</f>
        <v>0</v>
      </c>
      <c r="AY130" s="1"/>
      <c r="AZ130" s="1">
        <f t="shared" si="12"/>
        <v>778890.19990041433</v>
      </c>
      <c r="BB130" s="1"/>
      <c r="BC130" s="1">
        <f>'Duty Lawyer'!N130</f>
        <v>776976.12569052167</v>
      </c>
      <c r="BE130" s="1"/>
      <c r="BF130" s="1">
        <f>PDLA!N130</f>
        <v>27435.239495131813</v>
      </c>
    </row>
    <row r="131" spans="18:58">
      <c r="R131" s="8">
        <v>43132</v>
      </c>
      <c r="S131" s="1"/>
      <c r="T131" s="1">
        <f t="shared" si="9"/>
        <v>11402048.703260047</v>
      </c>
      <c r="U131" s="1"/>
      <c r="V131" s="1">
        <f t="shared" si="10"/>
        <v>141774.64202119582</v>
      </c>
      <c r="W131" s="1"/>
      <c r="X131" s="1">
        <f t="shared" si="11"/>
        <v>11543823.345281243</v>
      </c>
      <c r="Z131" s="1"/>
      <c r="AA131" s="1">
        <f>Criminal!N131</f>
        <v>5313683.2535058288</v>
      </c>
      <c r="AB131" s="1"/>
      <c r="AC131" s="1">
        <f>Criminal!P131</f>
        <v>95311.969626389444</v>
      </c>
      <c r="AD131" s="1"/>
      <c r="AE131" s="1">
        <f>Criminal!R131</f>
        <v>5408995.2231322182</v>
      </c>
      <c r="AG131" s="1"/>
      <c r="AH131" s="1">
        <f>Family!N131</f>
        <v>3603132.6016797428</v>
      </c>
      <c r="AI131" s="1"/>
      <c r="AJ131" s="1">
        <f>Family!P131</f>
        <v>37898.305095474818</v>
      </c>
      <c r="AK131" s="1"/>
      <c r="AL131" s="1">
        <f>Family!R131</f>
        <v>3641030.9067752175</v>
      </c>
      <c r="AN131" s="1"/>
      <c r="AO131" s="1">
        <f>Civil!N131</f>
        <v>440919.05156740232</v>
      </c>
      <c r="AP131" s="1"/>
      <c r="AQ131" s="1">
        <f>Civil!P131</f>
        <v>8564.3672993315467</v>
      </c>
      <c r="AR131" s="1"/>
      <c r="AS131" s="1">
        <f>Civil!R131</f>
        <v>449483.41886673385</v>
      </c>
      <c r="AU131" s="1"/>
      <c r="AV131" s="1">
        <f>Waitangi!N131</f>
        <v>1106206.5815416956</v>
      </c>
      <c r="AW131" s="1"/>
      <c r="AX131" s="1">
        <f>Waitangi!P131</f>
        <v>0</v>
      </c>
      <c r="AY131" s="1"/>
      <c r="AZ131" s="1">
        <f t="shared" si="12"/>
        <v>1106206.5815416956</v>
      </c>
      <c r="BB131" s="1"/>
      <c r="BC131" s="1">
        <f>'Duty Lawyer'!N131</f>
        <v>908834.44300951657</v>
      </c>
      <c r="BE131" s="1"/>
      <c r="BF131" s="1">
        <f>PDLA!N131</f>
        <v>29272.771955862005</v>
      </c>
    </row>
    <row r="132" spans="18:58">
      <c r="R132" s="8">
        <v>43160</v>
      </c>
      <c r="S132" s="1"/>
      <c r="T132" s="1">
        <f t="shared" si="9"/>
        <v>12760509.982030582</v>
      </c>
      <c r="U132" s="1"/>
      <c r="V132" s="1">
        <f t="shared" si="10"/>
        <v>141774.64202119582</v>
      </c>
      <c r="W132" s="1"/>
      <c r="X132" s="1">
        <f t="shared" si="11"/>
        <v>12902284.624051778</v>
      </c>
      <c r="Z132" s="1"/>
      <c r="AA132" s="1">
        <f>Criminal!N132</f>
        <v>5755624.1882438008</v>
      </c>
      <c r="AB132" s="1"/>
      <c r="AC132" s="1">
        <f>Criminal!P132</f>
        <v>95311.969626389444</v>
      </c>
      <c r="AD132" s="1"/>
      <c r="AE132" s="1">
        <f>Criminal!R132</f>
        <v>5850936.1578701902</v>
      </c>
      <c r="AG132" s="1"/>
      <c r="AH132" s="1">
        <f>Family!N132</f>
        <v>4284019.5656371443</v>
      </c>
      <c r="AI132" s="1"/>
      <c r="AJ132" s="1">
        <f>Family!P132</f>
        <v>37898.305095474818</v>
      </c>
      <c r="AK132" s="1"/>
      <c r="AL132" s="1">
        <f>Family!R132</f>
        <v>4321917.8707326194</v>
      </c>
      <c r="AN132" s="1"/>
      <c r="AO132" s="1">
        <f>Civil!N132</f>
        <v>505126.73746377183</v>
      </c>
      <c r="AP132" s="1"/>
      <c r="AQ132" s="1">
        <f>Civil!P132</f>
        <v>8564.3672993315467</v>
      </c>
      <c r="AR132" s="1"/>
      <c r="AS132" s="1">
        <f>Civil!R132</f>
        <v>513691.10476310336</v>
      </c>
      <c r="AU132" s="1"/>
      <c r="AV132" s="1">
        <f>Waitangi!N132</f>
        <v>1178239.7407251257</v>
      </c>
      <c r="AW132" s="1"/>
      <c r="AX132" s="1">
        <f>Waitangi!P132</f>
        <v>0</v>
      </c>
      <c r="AY132" s="1"/>
      <c r="AZ132" s="1">
        <f t="shared" si="12"/>
        <v>1178239.7407251257</v>
      </c>
      <c r="BB132" s="1"/>
      <c r="BC132" s="1">
        <f>'Duty Lawyer'!N132</f>
        <v>1006709.6376581634</v>
      </c>
      <c r="BE132" s="1"/>
      <c r="BF132" s="1">
        <f>PDLA!N132</f>
        <v>30790.11230257541</v>
      </c>
    </row>
    <row r="133" spans="18:58">
      <c r="R133" s="8">
        <v>43191</v>
      </c>
      <c r="S133" s="1"/>
      <c r="T133" s="1">
        <f t="shared" si="9"/>
        <v>12554480.5106837</v>
      </c>
      <c r="U133" s="1"/>
      <c r="V133" s="1">
        <f t="shared" si="10"/>
        <v>141774.64202119582</v>
      </c>
      <c r="W133" s="1"/>
      <c r="X133" s="1">
        <f t="shared" ref="X133:X147" si="13">T133+V133</f>
        <v>12696255.152704896</v>
      </c>
      <c r="Z133" s="1"/>
      <c r="AA133" s="1">
        <f>Criminal!N133</f>
        <v>5828878.0821454516</v>
      </c>
      <c r="AB133" s="1"/>
      <c r="AC133" s="1">
        <f>Criminal!P133</f>
        <v>95311.969626389444</v>
      </c>
      <c r="AD133" s="1"/>
      <c r="AE133" s="1">
        <f>Criminal!R133</f>
        <v>5924190.051771841</v>
      </c>
      <c r="AG133" s="1"/>
      <c r="AH133" s="1">
        <f>Family!N133</f>
        <v>4081327.4645947139</v>
      </c>
      <c r="AI133" s="1"/>
      <c r="AJ133" s="1">
        <f>Family!P133</f>
        <v>37898.305095474818</v>
      </c>
      <c r="AK133" s="1"/>
      <c r="AL133" s="1">
        <f>Family!R133</f>
        <v>4119225.7696901886</v>
      </c>
      <c r="AN133" s="1"/>
      <c r="AO133" s="1">
        <f>Civil!N133</f>
        <v>464847.37514734233</v>
      </c>
      <c r="AP133" s="1"/>
      <c r="AQ133" s="1">
        <f>Civil!P133</f>
        <v>8564.3672993315467</v>
      </c>
      <c r="AR133" s="1"/>
      <c r="AS133" s="1">
        <f>Civil!R133</f>
        <v>473411.74244667386</v>
      </c>
      <c r="AU133" s="1"/>
      <c r="AV133" s="1">
        <f>Waitangi!N133</f>
        <v>1242468.2279451543</v>
      </c>
      <c r="AW133" s="1"/>
      <c r="AX133" s="1">
        <f>Waitangi!P133</f>
        <v>0</v>
      </c>
      <c r="AY133" s="1"/>
      <c r="AZ133" s="1">
        <f t="shared" si="12"/>
        <v>1242468.2279451543</v>
      </c>
      <c r="BB133" s="1"/>
      <c r="BC133" s="1">
        <f>'Duty Lawyer'!N133</f>
        <v>908126.70269939001</v>
      </c>
      <c r="BE133" s="1"/>
      <c r="BF133" s="1">
        <f>PDLA!N133</f>
        <v>28832.658151648888</v>
      </c>
    </row>
    <row r="134" spans="18:58">
      <c r="R134" s="8">
        <v>43221</v>
      </c>
      <c r="S134" s="1"/>
      <c r="T134" s="1">
        <f t="shared" si="9"/>
        <v>14285515.016219968</v>
      </c>
      <c r="U134" s="1"/>
      <c r="V134" s="1">
        <f t="shared" si="10"/>
        <v>141774.64202119582</v>
      </c>
      <c r="W134" s="1"/>
      <c r="X134" s="1">
        <f t="shared" si="13"/>
        <v>14427289.658241164</v>
      </c>
      <c r="Z134" s="1"/>
      <c r="AA134" s="1">
        <f>Criminal!N134</f>
        <v>6970562.52655752</v>
      </c>
      <c r="AB134" s="1"/>
      <c r="AC134" s="1">
        <f>Criminal!P134</f>
        <v>95311.969626389444</v>
      </c>
      <c r="AD134" s="1"/>
      <c r="AE134" s="1">
        <f>Criminal!R134</f>
        <v>7065874.4961839095</v>
      </c>
      <c r="AG134" s="1"/>
      <c r="AH134" s="1">
        <f>Family!N134</f>
        <v>4469188.4591202037</v>
      </c>
      <c r="AI134" s="1"/>
      <c r="AJ134" s="1">
        <f>Family!P134</f>
        <v>37898.305095474818</v>
      </c>
      <c r="AK134" s="1"/>
      <c r="AL134" s="1">
        <f>Family!R134</f>
        <v>4507086.7642156789</v>
      </c>
      <c r="AN134" s="1"/>
      <c r="AO134" s="1">
        <f>Civil!N134</f>
        <v>447809.08936170622</v>
      </c>
      <c r="AP134" s="1"/>
      <c r="AQ134" s="1">
        <f>Civil!P134</f>
        <v>8564.3672993315467</v>
      </c>
      <c r="AR134" s="1"/>
      <c r="AS134" s="1">
        <f>Civil!R134</f>
        <v>456373.45666103775</v>
      </c>
      <c r="AU134" s="1"/>
      <c r="AV134" s="1">
        <f>Waitangi!N134</f>
        <v>1337331.3026704998</v>
      </c>
      <c r="AW134" s="1"/>
      <c r="AX134" s="1">
        <f>Waitangi!P134</f>
        <v>0</v>
      </c>
      <c r="AY134" s="1"/>
      <c r="AZ134" s="1">
        <f t="shared" si="12"/>
        <v>1337331.3026704998</v>
      </c>
      <c r="BB134" s="1"/>
      <c r="BC134" s="1">
        <f>'Duty Lawyer'!N134</f>
        <v>1029203.519486276</v>
      </c>
      <c r="BE134" s="1"/>
      <c r="BF134" s="1">
        <f>PDLA!N134</f>
        <v>31420.119023762625</v>
      </c>
    </row>
    <row r="135" spans="18:58">
      <c r="R135" s="8">
        <v>43252</v>
      </c>
      <c r="S135" s="1"/>
      <c r="T135" s="1">
        <f t="shared" si="9"/>
        <v>13531196.113475442</v>
      </c>
      <c r="U135" s="1"/>
      <c r="V135" s="1">
        <f t="shared" si="10"/>
        <v>141774.64202119582</v>
      </c>
      <c r="W135" s="1"/>
      <c r="X135" s="1">
        <f t="shared" si="13"/>
        <v>13672970.755496638</v>
      </c>
      <c r="Z135" s="1"/>
      <c r="AA135" s="1">
        <f>Criminal!N135</f>
        <v>6441368.5785477776</v>
      </c>
      <c r="AB135" s="1"/>
      <c r="AC135" s="1">
        <f>Criminal!P135</f>
        <v>95311.969626389444</v>
      </c>
      <c r="AD135" s="1"/>
      <c r="AE135" s="1">
        <f>Criminal!R135</f>
        <v>6536680.5481741671</v>
      </c>
      <c r="AG135" s="1"/>
      <c r="AH135" s="1">
        <f>Family!N135</f>
        <v>4388187.5491860071</v>
      </c>
      <c r="AI135" s="1"/>
      <c r="AJ135" s="1">
        <f>Family!P135</f>
        <v>37898.305095474818</v>
      </c>
      <c r="AK135" s="1"/>
      <c r="AL135" s="1">
        <f>Family!R135</f>
        <v>4426085.8542814823</v>
      </c>
      <c r="AN135" s="1"/>
      <c r="AO135" s="1">
        <f>Civil!N135</f>
        <v>546926.61292967165</v>
      </c>
      <c r="AP135" s="1"/>
      <c r="AQ135" s="1">
        <f>Civil!P135</f>
        <v>8564.3672993315467</v>
      </c>
      <c r="AR135" s="1"/>
      <c r="AS135" s="1">
        <f>Civil!R135</f>
        <v>555490.98022900324</v>
      </c>
      <c r="AU135" s="1"/>
      <c r="AV135" s="1">
        <f>Waitangi!N135</f>
        <v>1044932.0969354552</v>
      </c>
      <c r="AW135" s="1"/>
      <c r="AX135" s="1">
        <f>Waitangi!P135</f>
        <v>0</v>
      </c>
      <c r="AY135" s="1"/>
      <c r="AZ135" s="1">
        <f t="shared" si="12"/>
        <v>1044932.0969354552</v>
      </c>
      <c r="BB135" s="1"/>
      <c r="BC135" s="1">
        <f>'Duty Lawyer'!N135</f>
        <v>1072288.8548839607</v>
      </c>
      <c r="BE135" s="1"/>
      <c r="BF135" s="1">
        <f>PDLA!N135</f>
        <v>37492.420992568594</v>
      </c>
    </row>
    <row r="136" spans="18:58">
      <c r="R136" s="8">
        <v>43282</v>
      </c>
      <c r="S136" s="1"/>
      <c r="T136" s="1">
        <f t="shared" si="9"/>
        <v>12725472.142799783</v>
      </c>
      <c r="U136" s="1"/>
      <c r="V136" s="1">
        <f t="shared" ref="V136:V159" si="14">AC136+AJ136+AQ136+AX40</f>
        <v>131574.85730005946</v>
      </c>
      <c r="W136" s="1"/>
      <c r="X136" s="1">
        <f t="shared" si="13"/>
        <v>12857047.000099843</v>
      </c>
      <c r="Z136" s="1"/>
      <c r="AA136" s="1">
        <f>Criminal!N136</f>
        <v>6180087.35354973</v>
      </c>
      <c r="AB136" s="1"/>
      <c r="AC136" s="1">
        <f>Criminal!P136</f>
        <v>95311.969626389444</v>
      </c>
      <c r="AD136" s="1"/>
      <c r="AE136" s="1">
        <f>Criminal!R136</f>
        <v>6275399.3231761195</v>
      </c>
      <c r="AG136" s="1"/>
      <c r="AH136" s="1">
        <f>Family!N136</f>
        <v>4297464.0910928054</v>
      </c>
      <c r="AI136" s="1"/>
      <c r="AJ136" s="1">
        <f>Family!P136</f>
        <v>29024.674222282058</v>
      </c>
      <c r="AK136" s="1"/>
      <c r="AL136" s="1">
        <f>Family!R136</f>
        <v>4326488.7653150875</v>
      </c>
      <c r="AN136" s="1"/>
      <c r="AO136" s="1">
        <f>Civil!N136</f>
        <v>599306.01062771713</v>
      </c>
      <c r="AP136" s="1"/>
      <c r="AQ136" s="1">
        <f>Civil!P136</f>
        <v>7238.2134513879719</v>
      </c>
      <c r="AR136" s="1"/>
      <c r="AS136" s="1">
        <f>Civil!R136</f>
        <v>606544.22407910507</v>
      </c>
      <c r="AU136" s="1"/>
      <c r="AV136" s="1">
        <f>Waitangi!N136</f>
        <v>772695.34384090477</v>
      </c>
      <c r="AW136" s="1"/>
      <c r="AX136" s="1">
        <f>Waitangi!P136</f>
        <v>0</v>
      </c>
      <c r="AY136" s="1"/>
      <c r="AZ136" s="1">
        <f t="shared" si="12"/>
        <v>772695.34384090477</v>
      </c>
      <c r="BB136" s="1"/>
      <c r="BC136" s="1">
        <f>'Duty Lawyer'!N136</f>
        <v>852869.50795793161</v>
      </c>
      <c r="BE136" s="1"/>
      <c r="BF136" s="1">
        <f>PDLA!N136</f>
        <v>23049.835730693372</v>
      </c>
    </row>
    <row r="137" spans="18:58">
      <c r="R137" s="8">
        <v>43313</v>
      </c>
      <c r="S137" s="1"/>
      <c r="T137" s="1">
        <f t="shared" si="9"/>
        <v>14317352.205977367</v>
      </c>
      <c r="U137" s="1"/>
      <c r="V137" s="1">
        <f t="shared" si="14"/>
        <v>131574.85730005946</v>
      </c>
      <c r="W137" s="1"/>
      <c r="X137" s="1">
        <f t="shared" si="13"/>
        <v>14448927.063277427</v>
      </c>
      <c r="Z137" s="1"/>
      <c r="AA137" s="1">
        <f>Criminal!N137</f>
        <v>6744103.7929735491</v>
      </c>
      <c r="AB137" s="1"/>
      <c r="AC137" s="1">
        <f>Criminal!P137</f>
        <v>95311.969626389444</v>
      </c>
      <c r="AD137" s="1"/>
      <c r="AE137" s="1">
        <f>Criminal!R137</f>
        <v>6839415.7625999385</v>
      </c>
      <c r="AG137" s="1"/>
      <c r="AH137" s="1">
        <f>Family!N137</f>
        <v>4648895.4196766578</v>
      </c>
      <c r="AI137" s="1"/>
      <c r="AJ137" s="1">
        <f>Family!P137</f>
        <v>29024.674222282058</v>
      </c>
      <c r="AK137" s="1"/>
      <c r="AL137" s="1">
        <f>Family!R137</f>
        <v>4677920.0938989399</v>
      </c>
      <c r="AN137" s="1"/>
      <c r="AO137" s="1">
        <f>Civil!N137</f>
        <v>527551.81826918677</v>
      </c>
      <c r="AP137" s="1"/>
      <c r="AQ137" s="1">
        <f>Civil!P137</f>
        <v>7238.2134513879719</v>
      </c>
      <c r="AR137" s="1"/>
      <c r="AS137" s="1">
        <f>Civil!R137</f>
        <v>534790.03172057471</v>
      </c>
      <c r="AU137" s="1"/>
      <c r="AV137" s="1">
        <f>Waitangi!N137</f>
        <v>1376931.1472679521</v>
      </c>
      <c r="AW137" s="1"/>
      <c r="AX137" s="1">
        <f>Waitangi!P137</f>
        <v>0</v>
      </c>
      <c r="AY137" s="1"/>
      <c r="AZ137" s="1">
        <f t="shared" si="12"/>
        <v>1376931.1472679521</v>
      </c>
      <c r="BB137" s="1"/>
      <c r="BC137" s="1">
        <f>'Duty Lawyer'!N137</f>
        <v>987504.891881085</v>
      </c>
      <c r="BE137" s="1"/>
      <c r="BF137" s="1">
        <f>PDLA!N137</f>
        <v>32365.13590893746</v>
      </c>
    </row>
    <row r="138" spans="18:58">
      <c r="R138" s="8">
        <v>43344</v>
      </c>
      <c r="S138" s="1"/>
      <c r="T138" s="1">
        <f t="shared" si="9"/>
        <v>13876488.192959536</v>
      </c>
      <c r="U138" s="1"/>
      <c r="V138" s="1">
        <f t="shared" si="14"/>
        <v>121153.81957009007</v>
      </c>
      <c r="W138" s="1"/>
      <c r="X138" s="1">
        <f t="shared" si="13"/>
        <v>13997642.012529626</v>
      </c>
      <c r="Z138" s="1"/>
      <c r="AA138" s="1">
        <f>Criminal!N138</f>
        <v>6644475.7321926774</v>
      </c>
      <c r="AB138" s="1"/>
      <c r="AC138" s="1">
        <f>Criminal!P138</f>
        <v>84890.931896420036</v>
      </c>
      <c r="AD138" s="1"/>
      <c r="AE138" s="1">
        <f>Criminal!R138</f>
        <v>6729366.6640890976</v>
      </c>
      <c r="AG138" s="1"/>
      <c r="AH138" s="1">
        <f>Family!N138</f>
        <v>4502863.320663495</v>
      </c>
      <c r="AI138" s="1"/>
      <c r="AJ138" s="1">
        <f>Family!P138</f>
        <v>29024.674222282058</v>
      </c>
      <c r="AK138" s="1"/>
      <c r="AL138" s="1">
        <f>Family!R138</f>
        <v>4531887.9948857771</v>
      </c>
      <c r="AN138" s="1"/>
      <c r="AO138" s="1">
        <f>Civil!N138</f>
        <v>560284.47170843324</v>
      </c>
      <c r="AP138" s="1"/>
      <c r="AQ138" s="1">
        <f>Civil!P138</f>
        <v>7238.2134513879719</v>
      </c>
      <c r="AR138" s="1"/>
      <c r="AS138" s="1">
        <f>Civil!R138</f>
        <v>567522.68515982118</v>
      </c>
      <c r="AU138" s="1"/>
      <c r="AV138" s="1">
        <f>Waitangi!N138</f>
        <v>1197520.5530674483</v>
      </c>
      <c r="AW138" s="1"/>
      <c r="AX138" s="1">
        <f>Waitangi!P138</f>
        <v>0</v>
      </c>
      <c r="AY138" s="1"/>
      <c r="AZ138" s="1">
        <f t="shared" si="12"/>
        <v>1197520.5530674483</v>
      </c>
      <c r="BB138" s="1"/>
      <c r="BC138" s="1">
        <f>'Duty Lawyer'!N138</f>
        <v>940110.39037639415</v>
      </c>
      <c r="BE138" s="1"/>
      <c r="BF138" s="1">
        <f>PDLA!N138</f>
        <v>31233.724951086395</v>
      </c>
    </row>
    <row r="139" spans="18:58">
      <c r="R139" s="8">
        <v>43374</v>
      </c>
      <c r="S139" s="1"/>
      <c r="T139" s="1">
        <f t="shared" si="9"/>
        <v>13111523.243179454</v>
      </c>
      <c r="U139" s="1"/>
      <c r="V139" s="1">
        <f t="shared" si="14"/>
        <v>121153.81957009007</v>
      </c>
      <c r="W139" s="1"/>
      <c r="X139" s="1">
        <f t="shared" si="13"/>
        <v>13232677.062749544</v>
      </c>
      <c r="Z139" s="1"/>
      <c r="AA139" s="1">
        <f>Criminal!N139</f>
        <v>6142468.0719156563</v>
      </c>
      <c r="AB139" s="1"/>
      <c r="AC139" s="1">
        <f>Criminal!P139</f>
        <v>84890.931896420036</v>
      </c>
      <c r="AD139" s="1"/>
      <c r="AE139" s="1">
        <f>Criminal!R139</f>
        <v>6227359.0038120765</v>
      </c>
      <c r="AG139" s="1"/>
      <c r="AH139" s="1">
        <f>Family!N139</f>
        <v>4213092.0777469641</v>
      </c>
      <c r="AI139" s="1"/>
      <c r="AJ139" s="1">
        <f>Family!P139</f>
        <v>29024.674222282058</v>
      </c>
      <c r="AK139" s="1"/>
      <c r="AL139" s="1">
        <f>Family!R139</f>
        <v>4242116.7519692462</v>
      </c>
      <c r="AN139" s="1"/>
      <c r="AO139" s="1">
        <f>Civil!N139</f>
        <v>653075.60890397243</v>
      </c>
      <c r="AP139" s="1"/>
      <c r="AQ139" s="1">
        <f>Civil!P139</f>
        <v>7238.2134513879719</v>
      </c>
      <c r="AR139" s="1"/>
      <c r="AS139" s="1">
        <f>Civil!R139</f>
        <v>660313.82235536037</v>
      </c>
      <c r="AU139" s="1"/>
      <c r="AV139" s="1">
        <f>Waitangi!N139</f>
        <v>1101489.6635149661</v>
      </c>
      <c r="AW139" s="1"/>
      <c r="AX139" s="1">
        <f>Waitangi!P139</f>
        <v>0</v>
      </c>
      <c r="AY139" s="1"/>
      <c r="AZ139" s="1">
        <f t="shared" si="12"/>
        <v>1101489.6635149661</v>
      </c>
      <c r="BB139" s="1"/>
      <c r="BC139" s="1">
        <f>'Duty Lawyer'!N139</f>
        <v>969917.77379445173</v>
      </c>
      <c r="BE139" s="1"/>
      <c r="BF139" s="1">
        <f>PDLA!N139</f>
        <v>31480.047303441959</v>
      </c>
    </row>
    <row r="140" spans="18:58">
      <c r="R140" s="8">
        <v>43405</v>
      </c>
      <c r="S140" s="1"/>
      <c r="T140" s="1">
        <f t="shared" si="9"/>
        <v>13619311.850550862</v>
      </c>
      <c r="U140" s="1"/>
      <c r="V140" s="1">
        <f t="shared" si="14"/>
        <v>121153.81957009007</v>
      </c>
      <c r="W140" s="1"/>
      <c r="X140" s="1">
        <f t="shared" si="13"/>
        <v>13740465.670120953</v>
      </c>
      <c r="Z140" s="1"/>
      <c r="AA140" s="1">
        <f>Criminal!N140</f>
        <v>6654132.8711327109</v>
      </c>
      <c r="AB140" s="1"/>
      <c r="AC140" s="1">
        <f>Criminal!P140</f>
        <v>84890.931896420036</v>
      </c>
      <c r="AD140" s="1"/>
      <c r="AE140" s="1">
        <f>Criminal!R140</f>
        <v>6739023.8030291311</v>
      </c>
      <c r="AG140" s="1"/>
      <c r="AH140" s="1">
        <f>Family!N140</f>
        <v>4329455.640870872</v>
      </c>
      <c r="AI140" s="1"/>
      <c r="AJ140" s="1">
        <f>Family!P140</f>
        <v>29024.674222282058</v>
      </c>
      <c r="AK140" s="1"/>
      <c r="AL140" s="1">
        <f>Family!R140</f>
        <v>4358480.3150931541</v>
      </c>
      <c r="AN140" s="1"/>
      <c r="AO140" s="1">
        <f>Civil!N140</f>
        <v>402844.3343345148</v>
      </c>
      <c r="AP140" s="1"/>
      <c r="AQ140" s="1">
        <f>Civil!P140</f>
        <v>7238.2134513879719</v>
      </c>
      <c r="AR140" s="1"/>
      <c r="AS140" s="1">
        <f>Civil!R140</f>
        <v>410082.54778590275</v>
      </c>
      <c r="AU140" s="1"/>
      <c r="AV140" s="1">
        <f>Waitangi!N140</f>
        <v>1257937.7040891522</v>
      </c>
      <c r="AW140" s="1"/>
      <c r="AX140" s="1">
        <f>Waitangi!P140</f>
        <v>0</v>
      </c>
      <c r="AY140" s="1"/>
      <c r="AZ140" s="1">
        <f t="shared" si="12"/>
        <v>1257937.7040891522</v>
      </c>
      <c r="BB140" s="1"/>
      <c r="BC140" s="1">
        <f>'Duty Lawyer'!N140</f>
        <v>943564.92969854153</v>
      </c>
      <c r="BE140" s="1"/>
      <c r="BF140" s="1">
        <f>PDLA!N140</f>
        <v>31376.37042507064</v>
      </c>
    </row>
    <row r="141" spans="18:58">
      <c r="R141" s="8">
        <v>43435</v>
      </c>
      <c r="S141" s="1"/>
      <c r="T141" s="1">
        <f t="shared" si="9"/>
        <v>13998898.984746005</v>
      </c>
      <c r="U141" s="1"/>
      <c r="V141" s="1">
        <f t="shared" si="14"/>
        <v>121153.81957009007</v>
      </c>
      <c r="W141" s="1"/>
      <c r="X141" s="1">
        <f t="shared" si="13"/>
        <v>14120052.804316096</v>
      </c>
      <c r="Z141" s="1"/>
      <c r="AA141" s="1">
        <f>Criminal!N141</f>
        <v>6738168.2486156616</v>
      </c>
      <c r="AB141" s="1"/>
      <c r="AC141" s="1">
        <f>Criminal!P141</f>
        <v>84890.931896420036</v>
      </c>
      <c r="AD141" s="1"/>
      <c r="AE141" s="1">
        <f>Criminal!R141</f>
        <v>6823059.1805120818</v>
      </c>
      <c r="AG141" s="1"/>
      <c r="AH141" s="1">
        <f>Family!N141</f>
        <v>4595986.0171553893</v>
      </c>
      <c r="AI141" s="1"/>
      <c r="AJ141" s="1">
        <f>Family!P141</f>
        <v>29024.674222282058</v>
      </c>
      <c r="AK141" s="1"/>
      <c r="AL141" s="1">
        <f>Family!R141</f>
        <v>4625010.6913776714</v>
      </c>
      <c r="AN141" s="1"/>
      <c r="AO141" s="1">
        <f>Civil!N141</f>
        <v>409770.17175791034</v>
      </c>
      <c r="AP141" s="1"/>
      <c r="AQ141" s="1">
        <f>Civil!P141</f>
        <v>7238.2134513879719</v>
      </c>
      <c r="AR141" s="1"/>
      <c r="AS141" s="1">
        <f>Civil!R141</f>
        <v>417008.38520929834</v>
      </c>
      <c r="AU141" s="1"/>
      <c r="AV141" s="1">
        <f>Waitangi!N141</f>
        <v>1167888.2756794812</v>
      </c>
      <c r="AW141" s="1"/>
      <c r="AX141" s="1">
        <f>Waitangi!P141</f>
        <v>0</v>
      </c>
      <c r="AY141" s="1"/>
      <c r="AZ141" s="1">
        <f t="shared" si="12"/>
        <v>1167888.2756794812</v>
      </c>
      <c r="BB141" s="1"/>
      <c r="BC141" s="1">
        <f>'Duty Lawyer'!N141</f>
        <v>1052092.2606756212</v>
      </c>
      <c r="BE141" s="1"/>
      <c r="BF141" s="1">
        <f>PDLA!N141</f>
        <v>34994.010861944989</v>
      </c>
    </row>
    <row r="142" spans="18:58">
      <c r="R142" s="8">
        <v>43466</v>
      </c>
      <c r="S142" s="1"/>
      <c r="T142" s="1">
        <f t="shared" si="9"/>
        <v>8611046.2878740318</v>
      </c>
      <c r="U142" s="1"/>
      <c r="V142" s="1">
        <f t="shared" si="14"/>
        <v>121153.81957009007</v>
      </c>
      <c r="W142" s="1"/>
      <c r="X142" s="1">
        <f t="shared" si="13"/>
        <v>8732200.1074441224</v>
      </c>
      <c r="Z142" s="1"/>
      <c r="AA142" s="1">
        <f>Criminal!N142</f>
        <v>3910041.1955269161</v>
      </c>
      <c r="AB142" s="1"/>
      <c r="AC142" s="1">
        <f>Criminal!P142</f>
        <v>84890.931896420036</v>
      </c>
      <c r="AD142" s="1"/>
      <c r="AE142" s="1">
        <f>Criminal!R142</f>
        <v>3994932.1274233363</v>
      </c>
      <c r="AG142" s="1"/>
      <c r="AH142" s="1">
        <f>Family!N142</f>
        <v>2762200.019269133</v>
      </c>
      <c r="AI142" s="1"/>
      <c r="AJ142" s="1">
        <f>Family!P142</f>
        <v>29024.674222282058</v>
      </c>
      <c r="AK142" s="1"/>
      <c r="AL142" s="1">
        <f>Family!R142</f>
        <v>2791224.6934914151</v>
      </c>
      <c r="AN142" s="1"/>
      <c r="AO142" s="1">
        <f>Civil!N142</f>
        <v>331263.27328106487</v>
      </c>
      <c r="AP142" s="1"/>
      <c r="AQ142" s="1">
        <f>Civil!P142</f>
        <v>7238.2134513879719</v>
      </c>
      <c r="AR142" s="1"/>
      <c r="AS142" s="1">
        <f>Civil!R142</f>
        <v>338501.48673245288</v>
      </c>
      <c r="AU142" s="1"/>
      <c r="AV142" s="1">
        <f>Waitangi!N142</f>
        <v>778890.19990041433</v>
      </c>
      <c r="AW142" s="1"/>
      <c r="AX142" s="1">
        <f>Waitangi!P142</f>
        <v>0</v>
      </c>
      <c r="AY142" s="1"/>
      <c r="AZ142" s="1">
        <f t="shared" si="12"/>
        <v>778890.19990041433</v>
      </c>
      <c r="BB142" s="1"/>
      <c r="BC142" s="1">
        <f>'Duty Lawyer'!N142</f>
        <v>800988.42781450727</v>
      </c>
      <c r="BE142" s="1"/>
      <c r="BF142" s="1">
        <f>PDLA!N142</f>
        <v>27663.172081996381</v>
      </c>
    </row>
    <row r="143" spans="18:58">
      <c r="R143" s="8">
        <v>43497</v>
      </c>
      <c r="S143" s="1"/>
      <c r="T143" s="1">
        <f t="shared" si="9"/>
        <v>11779439.793846928</v>
      </c>
      <c r="U143" s="1"/>
      <c r="V143" s="1">
        <f t="shared" si="14"/>
        <v>121153.81957009007</v>
      </c>
      <c r="W143" s="1"/>
      <c r="X143" s="1">
        <f t="shared" si="13"/>
        <v>11900593.613417018</v>
      </c>
      <c r="Z143" s="1"/>
      <c r="AA143" s="1">
        <f>Criminal!N143</f>
        <v>5517504.7431004783</v>
      </c>
      <c r="AB143" s="1"/>
      <c r="AC143" s="1">
        <f>Criminal!P143</f>
        <v>84890.931896420036</v>
      </c>
      <c r="AD143" s="1"/>
      <c r="AE143" s="1">
        <f>Criminal!R143</f>
        <v>5602395.6749968985</v>
      </c>
      <c r="AG143" s="1"/>
      <c r="AH143" s="1">
        <f>Family!N143</f>
        <v>3744762.87977236</v>
      </c>
      <c r="AI143" s="1"/>
      <c r="AJ143" s="1">
        <f>Family!P143</f>
        <v>29024.674222282058</v>
      </c>
      <c r="AK143" s="1"/>
      <c r="AL143" s="1">
        <f>Family!R143</f>
        <v>3773787.5539946421</v>
      </c>
      <c r="AN143" s="1"/>
      <c r="AO143" s="1">
        <f>Civil!N143</f>
        <v>457977.9599217198</v>
      </c>
      <c r="AP143" s="1"/>
      <c r="AQ143" s="1">
        <f>Civil!P143</f>
        <v>7238.2134513879719</v>
      </c>
      <c r="AR143" s="1"/>
      <c r="AS143" s="1">
        <f>Civil!R143</f>
        <v>465216.1733731078</v>
      </c>
      <c r="AU143" s="1"/>
      <c r="AV143" s="1">
        <f>Waitangi!N143</f>
        <v>1106206.5815416956</v>
      </c>
      <c r="AW143" s="1"/>
      <c r="AX143" s="1">
        <f>Waitangi!P143</f>
        <v>0</v>
      </c>
      <c r="AY143" s="1"/>
      <c r="AZ143" s="1">
        <f t="shared" si="12"/>
        <v>1106206.5815416956</v>
      </c>
      <c r="BB143" s="1"/>
      <c r="BC143" s="1">
        <f>'Duty Lawyer'!N143</f>
        <v>923510.66690794856</v>
      </c>
      <c r="BE143" s="1"/>
      <c r="BF143" s="1">
        <f>PDLA!N143</f>
        <v>29476.962602725253</v>
      </c>
    </row>
    <row r="144" spans="18:58">
      <c r="R144" s="8">
        <v>43525</v>
      </c>
      <c r="S144" s="1"/>
      <c r="T144" s="1">
        <f t="shared" si="9"/>
        <v>13128045.164134765</v>
      </c>
      <c r="U144" s="1"/>
      <c r="V144" s="1">
        <f t="shared" si="14"/>
        <v>121153.81957009007</v>
      </c>
      <c r="W144" s="1"/>
      <c r="X144" s="1">
        <f t="shared" si="13"/>
        <v>13249198.983704856</v>
      </c>
      <c r="Z144" s="1"/>
      <c r="AA144" s="1">
        <f>Criminal!N144</f>
        <v>5956980.3658996988</v>
      </c>
      <c r="AB144" s="1"/>
      <c r="AC144" s="1">
        <f>Criminal!P144</f>
        <v>84890.931896420036</v>
      </c>
      <c r="AD144" s="1"/>
      <c r="AE144" s="1">
        <f>Criminal!R144</f>
        <v>6041871.297796119</v>
      </c>
      <c r="AG144" s="1"/>
      <c r="AH144" s="1">
        <f>Family!N144</f>
        <v>4444271.4103353005</v>
      </c>
      <c r="AI144" s="1"/>
      <c r="AJ144" s="1">
        <f>Family!P144</f>
        <v>29024.674222282058</v>
      </c>
      <c r="AK144" s="1"/>
      <c r="AL144" s="1">
        <f>Family!R144</f>
        <v>4473296.0845575826</v>
      </c>
      <c r="AN144" s="1"/>
      <c r="AO144" s="1">
        <f>Civil!N144</f>
        <v>498315.01806956227</v>
      </c>
      <c r="AP144" s="1"/>
      <c r="AQ144" s="1">
        <f>Civil!P144</f>
        <v>7238.2134513879719</v>
      </c>
      <c r="AR144" s="1"/>
      <c r="AS144" s="1">
        <f>Civil!R144</f>
        <v>505553.23152095021</v>
      </c>
      <c r="AU144" s="1"/>
      <c r="AV144" s="1">
        <f>Waitangi!N144</f>
        <v>1178239.7407251257</v>
      </c>
      <c r="AW144" s="1"/>
      <c r="AX144" s="1">
        <f>Waitangi!P144</f>
        <v>0</v>
      </c>
      <c r="AY144" s="1"/>
      <c r="AZ144" s="1">
        <f t="shared" si="12"/>
        <v>1178239.7407251257</v>
      </c>
      <c r="BB144" s="1"/>
      <c r="BC144" s="1">
        <f>'Duty Lawyer'!N144</f>
        <v>1019266.3160730451</v>
      </c>
      <c r="BE144" s="1"/>
      <c r="BF144" s="1">
        <f>PDLA!N144</f>
        <v>30972.313032033533</v>
      </c>
    </row>
    <row r="145" spans="18:58">
      <c r="R145" s="8">
        <v>43556</v>
      </c>
      <c r="S145" s="1"/>
      <c r="T145" s="1">
        <f t="shared" si="9"/>
        <v>12999560.304452589</v>
      </c>
      <c r="U145" s="1"/>
      <c r="V145" s="1">
        <f t="shared" si="14"/>
        <v>121153.81957009007</v>
      </c>
      <c r="W145" s="1"/>
      <c r="X145" s="1">
        <f t="shared" si="13"/>
        <v>13120714.124022679</v>
      </c>
      <c r="Z145" s="1"/>
      <c r="AA145" s="1">
        <f>Criminal!N145</f>
        <v>6027719.3561871899</v>
      </c>
      <c r="AB145" s="1"/>
      <c r="AC145" s="1">
        <f>Criminal!P145</f>
        <v>84890.931896420036</v>
      </c>
      <c r="AD145" s="1"/>
      <c r="AE145" s="1">
        <f>Criminal!R145</f>
        <v>6112610.2880836101</v>
      </c>
      <c r="AG145" s="1"/>
      <c r="AH145" s="1">
        <f>Family!N145</f>
        <v>4252018.5798443444</v>
      </c>
      <c r="AI145" s="1"/>
      <c r="AJ145" s="1">
        <f>Family!P145</f>
        <v>29024.674222282058</v>
      </c>
      <c r="AK145" s="1"/>
      <c r="AL145" s="1">
        <f>Family!R145</f>
        <v>4281043.2540666265</v>
      </c>
      <c r="AN145" s="1"/>
      <c r="AO145" s="1">
        <f>Civil!N145</f>
        <v>515844.64292594639</v>
      </c>
      <c r="AP145" s="1"/>
      <c r="AQ145" s="1">
        <f>Civil!P145</f>
        <v>7238.2134513879719</v>
      </c>
      <c r="AR145" s="1"/>
      <c r="AS145" s="1">
        <f>Civil!R145</f>
        <v>523082.85637733433</v>
      </c>
      <c r="AU145" s="1"/>
      <c r="AV145" s="1">
        <f>Waitangi!N145</f>
        <v>1242468.2279451543</v>
      </c>
      <c r="AW145" s="1"/>
      <c r="AX145" s="1">
        <f>Waitangi!P145</f>
        <v>0</v>
      </c>
      <c r="AY145" s="1"/>
      <c r="AZ145" s="1">
        <f t="shared" si="12"/>
        <v>1242468.2279451543</v>
      </c>
      <c r="BB145" s="1"/>
      <c r="BC145" s="1">
        <f>'Duty Lawyer'!N145</f>
        <v>932513.93370515853</v>
      </c>
      <c r="BE145" s="1"/>
      <c r="BF145" s="1">
        <f>PDLA!N145</f>
        <v>28995.563844793804</v>
      </c>
    </row>
    <row r="146" spans="18:58">
      <c r="R146" s="8">
        <v>43586</v>
      </c>
      <c r="S146" s="1"/>
      <c r="T146" s="1">
        <f t="shared" si="9"/>
        <v>14692800.926513689</v>
      </c>
      <c r="U146" s="1"/>
      <c r="V146" s="1">
        <f t="shared" si="14"/>
        <v>121153.81957009007</v>
      </c>
      <c r="W146" s="1"/>
      <c r="X146" s="1">
        <f t="shared" si="13"/>
        <v>14813954.746083779</v>
      </c>
      <c r="Z146" s="1"/>
      <c r="AA146" s="1">
        <f>Criminal!N146</f>
        <v>7179541.8203698937</v>
      </c>
      <c r="AB146" s="1"/>
      <c r="AC146" s="1">
        <f>Criminal!P146</f>
        <v>84890.931896420036</v>
      </c>
      <c r="AD146" s="1"/>
      <c r="AE146" s="1">
        <f>Criminal!R146</f>
        <v>7264432.7522663139</v>
      </c>
      <c r="AG146" s="1"/>
      <c r="AH146" s="1">
        <f>Family!N146</f>
        <v>4640849.3486224851</v>
      </c>
      <c r="AI146" s="1"/>
      <c r="AJ146" s="1">
        <f>Family!P146</f>
        <v>29024.674222282058</v>
      </c>
      <c r="AK146" s="1"/>
      <c r="AL146" s="1">
        <f>Family!R146</f>
        <v>4669874.0228447672</v>
      </c>
      <c r="AN146" s="1"/>
      <c r="AO146" s="1">
        <f>Civil!N146</f>
        <v>464387.67069481907</v>
      </c>
      <c r="AP146" s="1"/>
      <c r="AQ146" s="1">
        <f>Civil!P146</f>
        <v>7238.2134513879719</v>
      </c>
      <c r="AR146" s="1"/>
      <c r="AS146" s="1">
        <f>Civil!R146</f>
        <v>471625.88414620701</v>
      </c>
      <c r="AU146" s="1"/>
      <c r="AV146" s="1">
        <f>Waitangi!N146</f>
        <v>1337331.3026704998</v>
      </c>
      <c r="AW146" s="1"/>
      <c r="AX146" s="1">
        <f>Waitangi!P146</f>
        <v>0</v>
      </c>
      <c r="AY146" s="1"/>
      <c r="AZ146" s="1">
        <f t="shared" si="12"/>
        <v>1337331.3026704998</v>
      </c>
      <c r="BB146" s="1"/>
      <c r="BC146" s="1">
        <f>'Duty Lawyer'!N146</f>
        <v>1039125.0351156562</v>
      </c>
      <c r="BE146" s="1"/>
      <c r="BF146" s="1">
        <f>PDLA!N146</f>
        <v>31565.749040336657</v>
      </c>
    </row>
    <row r="147" spans="18:58">
      <c r="R147" s="8">
        <v>43617</v>
      </c>
      <c r="S147" s="1"/>
      <c r="T147" s="1">
        <f t="shared" si="9"/>
        <v>13929715.852110012</v>
      </c>
      <c r="U147" s="1"/>
      <c r="V147" s="1">
        <f t="shared" si="14"/>
        <v>121153.81957009007</v>
      </c>
      <c r="W147" s="1"/>
      <c r="X147" s="1">
        <f t="shared" si="13"/>
        <v>14050869.671680102</v>
      </c>
      <c r="Z147" s="1"/>
      <c r="AA147" s="1">
        <f>Criminal!N147</f>
        <v>6640869.3741037762</v>
      </c>
      <c r="AB147" s="1"/>
      <c r="AC147" s="1">
        <f>Criminal!P147</f>
        <v>84890.931896420036</v>
      </c>
      <c r="AD147" s="1"/>
      <c r="AE147" s="1">
        <f>Criminal!R147</f>
        <v>6725760.3060001964</v>
      </c>
      <c r="AG147" s="1"/>
      <c r="AH147" s="1">
        <f>Family!N147</f>
        <v>4566316.1152981846</v>
      </c>
      <c r="AI147" s="1"/>
      <c r="AJ147" s="1">
        <f>Family!P147</f>
        <v>29024.674222282058</v>
      </c>
      <c r="AK147" s="1"/>
      <c r="AL147" s="1">
        <f>Family!R147</f>
        <v>4595340.7895204667</v>
      </c>
      <c r="AN147" s="1"/>
      <c r="AO147" s="1">
        <f>Civil!N147</f>
        <v>544893.06359768612</v>
      </c>
      <c r="AP147" s="1"/>
      <c r="AQ147" s="1">
        <f>Civil!P147</f>
        <v>7238.2134513879719</v>
      </c>
      <c r="AR147" s="1"/>
      <c r="AS147" s="1">
        <f>Civil!R147</f>
        <v>552131.27704907407</v>
      </c>
      <c r="AU147" s="1"/>
      <c r="AV147" s="1">
        <f>Waitangi!N147</f>
        <v>1044932.0969354552</v>
      </c>
      <c r="AW147" s="1"/>
      <c r="AX147" s="1">
        <f>Waitangi!P147</f>
        <v>0</v>
      </c>
      <c r="AY147" s="1"/>
      <c r="AZ147" s="1">
        <f t="shared" si="12"/>
        <v>1044932.0969354552</v>
      </c>
      <c r="BB147" s="1"/>
      <c r="BC147" s="1">
        <f>'Duty Lawyer'!N147</f>
        <v>1095082.6953564649</v>
      </c>
      <c r="BE147" s="1"/>
      <c r="BF147" s="1">
        <f>PDLA!N147</f>
        <v>37622.506818445341</v>
      </c>
    </row>
    <row r="148" spans="18:58">
      <c r="R148" s="8">
        <v>43647</v>
      </c>
      <c r="S148" s="1"/>
      <c r="T148" s="1">
        <f t="shared" si="9"/>
        <v>12888875.549042327</v>
      </c>
      <c r="U148" s="1"/>
      <c r="V148" s="1">
        <f t="shared" si="14"/>
        <v>84976.344072425432</v>
      </c>
      <c r="W148" s="1"/>
      <c r="X148" s="1">
        <f t="shared" ref="X148:X159" si="15">T148+V148</f>
        <v>12973851.893114753</v>
      </c>
      <c r="Z148" s="1"/>
      <c r="AA148" s="1">
        <f>Criminal!N148</f>
        <v>6466896.7485360587</v>
      </c>
      <c r="AB148" s="1"/>
      <c r="AC148" s="1">
        <f>Criminal!P148</f>
        <v>84890.931896420036</v>
      </c>
      <c r="AD148" s="1"/>
      <c r="AE148" s="1">
        <f>Criminal!R148</f>
        <v>6551787.6804324789</v>
      </c>
      <c r="AG148" s="1"/>
      <c r="AH148" s="1">
        <f>Family!N148</f>
        <v>4297443.3928676127</v>
      </c>
      <c r="AI148" s="1"/>
      <c r="AJ148" s="1">
        <f>Family!P148</f>
        <v>-1.6972307468143601</v>
      </c>
      <c r="AK148" s="1"/>
      <c r="AL148" s="1">
        <f>Family!R148</f>
        <v>4297441.6956368657</v>
      </c>
      <c r="AN148" s="1"/>
      <c r="AO148" s="1">
        <f>Civil!N148</f>
        <v>609936.52693889302</v>
      </c>
      <c r="AP148" s="1"/>
      <c r="AQ148" s="1">
        <f>Civil!P148</f>
        <v>87.109406752201423</v>
      </c>
      <c r="AR148" s="1"/>
      <c r="AS148" s="1">
        <f>Civil!R148</f>
        <v>610023.63634564518</v>
      </c>
      <c r="AU148" s="1"/>
      <c r="AV148" s="1">
        <f>Waitangi!N148</f>
        <v>619969.21120217128</v>
      </c>
      <c r="AW148" s="1"/>
      <c r="AX148" s="1">
        <f>Waitangi!P148</f>
        <v>0</v>
      </c>
      <c r="AY148" s="1"/>
      <c r="AZ148" s="1">
        <f t="shared" si="12"/>
        <v>619969.21120217128</v>
      </c>
      <c r="BB148" s="1"/>
      <c r="BC148" s="1">
        <f>'Duty Lawyer'!N148</f>
        <v>871463.53422934678</v>
      </c>
      <c r="BE148" s="1"/>
      <c r="BF148" s="1">
        <f>PDLA!N148</f>
        <v>23166.135268245074</v>
      </c>
    </row>
    <row r="149" spans="18:58">
      <c r="R149" s="8">
        <v>43678</v>
      </c>
      <c r="S149" s="1"/>
      <c r="T149" s="1">
        <f t="shared" si="9"/>
        <v>14595495.927729234</v>
      </c>
      <c r="U149" s="1"/>
      <c r="V149" s="1">
        <f t="shared" si="14"/>
        <v>84976.344072425432</v>
      </c>
      <c r="W149" s="1"/>
      <c r="X149" s="1">
        <f t="shared" si="15"/>
        <v>14680472.27180166</v>
      </c>
      <c r="Z149" s="1"/>
      <c r="AA149" s="1">
        <f>Criminal!N149</f>
        <v>7035040.504498777</v>
      </c>
      <c r="AB149" s="1"/>
      <c r="AC149" s="1">
        <f>Criminal!P149</f>
        <v>84890.931896420036</v>
      </c>
      <c r="AD149" s="1"/>
      <c r="AE149" s="1">
        <f>Criminal!R149</f>
        <v>7119931.4363951972</v>
      </c>
      <c r="AG149" s="1"/>
      <c r="AH149" s="1">
        <f>Family!N149</f>
        <v>4648877.4052685229</v>
      </c>
      <c r="AI149" s="1"/>
      <c r="AJ149" s="1">
        <f>Family!P149</f>
        <v>-1.6972307468143601</v>
      </c>
      <c r="AK149" s="1"/>
      <c r="AL149" s="1">
        <f>Family!R149</f>
        <v>4648875.7080377759</v>
      </c>
      <c r="AN149" s="1"/>
      <c r="AO149" s="1">
        <f>Civil!N149</f>
        <v>572579.02959243429</v>
      </c>
      <c r="AP149" s="1"/>
      <c r="AQ149" s="1">
        <f>Civil!P149</f>
        <v>87.109406752201423</v>
      </c>
      <c r="AR149" s="1"/>
      <c r="AS149" s="1">
        <f>Civil!R149</f>
        <v>572666.13899918646</v>
      </c>
      <c r="AU149" s="1"/>
      <c r="AV149" s="1">
        <f>Waitangi!N149</f>
        <v>1308444.420802237</v>
      </c>
      <c r="AW149" s="1"/>
      <c r="AX149" s="1">
        <f>Waitangi!P149</f>
        <v>0</v>
      </c>
      <c r="AY149" s="1"/>
      <c r="AZ149" s="1">
        <f t="shared" si="12"/>
        <v>1308444.420802237</v>
      </c>
      <c r="BB149" s="1"/>
      <c r="BC149" s="1">
        <f>'Duty Lawyer'!N149</f>
        <v>998085.50817458611</v>
      </c>
      <c r="BE149" s="1"/>
      <c r="BF149" s="1">
        <f>PDLA!N149</f>
        <v>32469.059392676081</v>
      </c>
    </row>
    <row r="150" spans="18:58">
      <c r="R150" s="8">
        <v>43709</v>
      </c>
      <c r="S150" s="1"/>
      <c r="T150" s="1">
        <f t="shared" si="9"/>
        <v>14056288.895036368</v>
      </c>
      <c r="U150" s="1"/>
      <c r="V150" s="1">
        <f t="shared" si="14"/>
        <v>115174.76891906328</v>
      </c>
      <c r="W150" s="1"/>
      <c r="X150" s="1">
        <f t="shared" si="15"/>
        <v>14171463.663955431</v>
      </c>
      <c r="Z150" s="1"/>
      <c r="AA150" s="1">
        <f>Criminal!N150</f>
        <v>6923047.6700996635</v>
      </c>
      <c r="AB150" s="1"/>
      <c r="AC150" s="1">
        <f>Criminal!P150</f>
        <v>115089.35674305788</v>
      </c>
      <c r="AD150" s="1"/>
      <c r="AE150" s="1">
        <f>Criminal!R150</f>
        <v>7038137.0268427217</v>
      </c>
      <c r="AG150" s="1"/>
      <c r="AH150" s="1">
        <f>Family!N150</f>
        <v>4502848.6095381454</v>
      </c>
      <c r="AI150" s="1"/>
      <c r="AJ150" s="1">
        <f>Family!P150</f>
        <v>-1.6972307468143601</v>
      </c>
      <c r="AK150" s="1"/>
      <c r="AL150" s="1">
        <f>Family!R150</f>
        <v>4502846.9123073984</v>
      </c>
      <c r="AN150" s="1"/>
      <c r="AO150" s="1">
        <f>Civil!N150</f>
        <v>588214.07206212531</v>
      </c>
      <c r="AP150" s="1"/>
      <c r="AQ150" s="1">
        <f>Civil!P150</f>
        <v>87.109406752201423</v>
      </c>
      <c r="AR150" s="1"/>
      <c r="AS150" s="1">
        <f>Civil!R150</f>
        <v>588301.18146887748</v>
      </c>
      <c r="AU150" s="1"/>
      <c r="AV150" s="1">
        <f>Waitangi!N150</f>
        <v>1045039.9561174922</v>
      </c>
      <c r="AW150" s="1"/>
      <c r="AX150" s="1">
        <f>Waitangi!P150</f>
        <v>0</v>
      </c>
      <c r="AY150" s="1"/>
      <c r="AZ150" s="1">
        <f t="shared" si="12"/>
        <v>1045039.9561174922</v>
      </c>
      <c r="BB150" s="1"/>
      <c r="BC150" s="1">
        <f>'Duty Lawyer'!N150</f>
        <v>965811.98926177761</v>
      </c>
      <c r="BE150" s="1"/>
      <c r="BF150" s="1">
        <f>PDLA!N150</f>
        <v>31326.59795716219</v>
      </c>
    </row>
    <row r="151" spans="18:58">
      <c r="R151" s="8">
        <v>43739</v>
      </c>
      <c r="S151" s="1"/>
      <c r="T151" s="1">
        <f t="shared" si="9"/>
        <v>13244809.004615484</v>
      </c>
      <c r="U151" s="1"/>
      <c r="V151" s="1">
        <f t="shared" si="14"/>
        <v>115174.76891906328</v>
      </c>
      <c r="W151" s="1"/>
      <c r="X151" s="1">
        <f t="shared" si="15"/>
        <v>13359983.773534548</v>
      </c>
      <c r="Z151" s="1"/>
      <c r="AA151" s="1">
        <f>Criminal!N151</f>
        <v>6419592.4818635238</v>
      </c>
      <c r="AB151" s="1"/>
      <c r="AC151" s="1">
        <f>Criminal!P151</f>
        <v>115089.35674305788</v>
      </c>
      <c r="AD151" s="1"/>
      <c r="AE151" s="1">
        <f>Criminal!R151</f>
        <v>6534681.838606582</v>
      </c>
      <c r="AG151" s="1"/>
      <c r="AH151" s="1">
        <f>Family!N151</f>
        <v>4213080.1244587032</v>
      </c>
      <c r="AI151" s="1"/>
      <c r="AJ151" s="1">
        <f>Family!P151</f>
        <v>-1.6972307468143601</v>
      </c>
      <c r="AK151" s="1"/>
      <c r="AL151" s="1">
        <f>Family!R151</f>
        <v>4213078.4272279562</v>
      </c>
      <c r="AN151" s="1"/>
      <c r="AO151" s="1">
        <f>Civil!N151</f>
        <v>597865.35898742802</v>
      </c>
      <c r="AP151" s="1"/>
      <c r="AQ151" s="1">
        <f>Civil!P151</f>
        <v>87.109406752201423</v>
      </c>
      <c r="AR151" s="1"/>
      <c r="AS151" s="1">
        <f>Civil!R151</f>
        <v>597952.46839418018</v>
      </c>
      <c r="AU151" s="1"/>
      <c r="AV151" s="1">
        <f>Waitangi!N151</f>
        <v>1005828.7325968237</v>
      </c>
      <c r="AW151" s="1"/>
      <c r="AX151" s="1">
        <f>Waitangi!P151</f>
        <v>0</v>
      </c>
      <c r="AY151" s="1"/>
      <c r="AZ151" s="1">
        <f t="shared" si="12"/>
        <v>1005828.7325968237</v>
      </c>
      <c r="BB151" s="1"/>
      <c r="BC151" s="1">
        <f>'Duty Lawyer'!N151</f>
        <v>976879.25057480717</v>
      </c>
      <c r="BE151" s="1"/>
      <c r="BF151" s="1">
        <f>PDLA!N151</f>
        <v>31563.056134197417</v>
      </c>
    </row>
    <row r="152" spans="18:58">
      <c r="R152" s="8">
        <v>43770</v>
      </c>
      <c r="S152" s="1"/>
      <c r="T152" s="1">
        <f t="shared" si="9"/>
        <v>13860720.483809119</v>
      </c>
      <c r="U152" s="1"/>
      <c r="V152" s="1">
        <f t="shared" si="14"/>
        <v>115174.76891906328</v>
      </c>
      <c r="W152" s="1"/>
      <c r="X152" s="1">
        <f t="shared" si="15"/>
        <v>13975895.252728183</v>
      </c>
      <c r="Z152" s="1"/>
      <c r="AA152" s="1">
        <f>Criminal!N152</f>
        <v>6941207.1556775095</v>
      </c>
      <c r="AB152" s="1"/>
      <c r="AC152" s="1">
        <f>Criminal!P152</f>
        <v>115089.35674305788</v>
      </c>
      <c r="AD152" s="1"/>
      <c r="AE152" s="1">
        <f>Criminal!R152</f>
        <v>7056296.5124205677</v>
      </c>
      <c r="AG152" s="1"/>
      <c r="AH152" s="1">
        <f>Family!N152</f>
        <v>4329445.3115082756</v>
      </c>
      <c r="AI152" s="1"/>
      <c r="AJ152" s="1">
        <f>Family!P152</f>
        <v>-1.6972307468143601</v>
      </c>
      <c r="AK152" s="1"/>
      <c r="AL152" s="1">
        <f>Family!R152</f>
        <v>4329443.6142775286</v>
      </c>
      <c r="AN152" s="1"/>
      <c r="AO152" s="1">
        <f>Civil!N152</f>
        <v>418511.1419706684</v>
      </c>
      <c r="AP152" s="1"/>
      <c r="AQ152" s="1">
        <f>Civil!P152</f>
        <v>87.109406752201423</v>
      </c>
      <c r="AR152" s="1"/>
      <c r="AS152" s="1">
        <f>Civil!R152</f>
        <v>418598.25137742062</v>
      </c>
      <c r="AU152" s="1"/>
      <c r="AV152" s="1">
        <f>Waitangi!N152</f>
        <v>1165510.3321321337</v>
      </c>
      <c r="AW152" s="1"/>
      <c r="AX152" s="1">
        <f>Waitangi!P152</f>
        <v>0</v>
      </c>
      <c r="AY152" s="1"/>
      <c r="AZ152" s="1">
        <f t="shared" si="12"/>
        <v>1165510.3321321337</v>
      </c>
      <c r="BB152" s="1"/>
      <c r="BC152" s="1">
        <f>'Duty Lawyer'!N152</f>
        <v>974595.9930250647</v>
      </c>
      <c r="BE152" s="1"/>
      <c r="BF152" s="1">
        <f>PDLA!N152</f>
        <v>31450.549495468647</v>
      </c>
    </row>
    <row r="153" spans="18:58">
      <c r="R153" s="8">
        <v>43800</v>
      </c>
      <c r="S153" s="1"/>
      <c r="T153" s="1">
        <f t="shared" si="9"/>
        <v>14200728.056811152</v>
      </c>
      <c r="U153" s="1"/>
      <c r="V153" s="1">
        <f t="shared" si="14"/>
        <v>115174.76891906328</v>
      </c>
      <c r="W153" s="1"/>
      <c r="X153" s="1">
        <f t="shared" si="15"/>
        <v>14315902.825730216</v>
      </c>
      <c r="Z153" s="1"/>
      <c r="AA153" s="1">
        <f>Criminal!N153</f>
        <v>7020836.2174950065</v>
      </c>
      <c r="AB153" s="1"/>
      <c r="AC153" s="1">
        <f>Criminal!P153</f>
        <v>115089.35674305788</v>
      </c>
      <c r="AD153" s="1"/>
      <c r="AE153" s="1">
        <f>Criminal!R153</f>
        <v>7135925.5742380647</v>
      </c>
      <c r="AG153" s="1"/>
      <c r="AH153" s="1">
        <f>Family!N153</f>
        <v>4595978.2599956095</v>
      </c>
      <c r="AI153" s="1"/>
      <c r="AJ153" s="1">
        <f>Family!P153</f>
        <v>-1.6972307468143601</v>
      </c>
      <c r="AK153" s="1"/>
      <c r="AL153" s="1">
        <f>Family!R153</f>
        <v>4595976.5627648626</v>
      </c>
      <c r="AN153" s="1"/>
      <c r="AO153" s="1">
        <f>Civil!N153</f>
        <v>425557.98097059771</v>
      </c>
      <c r="AP153" s="1"/>
      <c r="AQ153" s="1">
        <f>Civil!P153</f>
        <v>87.109406752201423</v>
      </c>
      <c r="AR153" s="1"/>
      <c r="AS153" s="1">
        <f>Civil!R153</f>
        <v>425645.09037734993</v>
      </c>
      <c r="AU153" s="1"/>
      <c r="AV153" s="1">
        <f>Waitangi!N153</f>
        <v>1059470.0806934997</v>
      </c>
      <c r="AW153" s="1"/>
      <c r="AX153" s="1">
        <f>Waitangi!P153</f>
        <v>0</v>
      </c>
      <c r="AY153" s="1"/>
      <c r="AZ153" s="1">
        <f t="shared" si="12"/>
        <v>1059470.0806934997</v>
      </c>
      <c r="BB153" s="1"/>
      <c r="BC153" s="1">
        <f>'Duty Lawyer'!N153</f>
        <v>1063825.2105926212</v>
      </c>
      <c r="BE153" s="1"/>
      <c r="BF153" s="1">
        <f>PDLA!N153</f>
        <v>35060.307063818553</v>
      </c>
    </row>
    <row r="154" spans="18:58">
      <c r="R154" s="8">
        <v>43831</v>
      </c>
      <c r="S154" s="1"/>
      <c r="T154" s="1">
        <f t="shared" si="9"/>
        <v>8668997.4875080362</v>
      </c>
      <c r="U154" s="1"/>
      <c r="V154" s="1">
        <f t="shared" si="14"/>
        <v>115174.76891906328</v>
      </c>
      <c r="W154" s="1"/>
      <c r="X154" s="1">
        <f t="shared" si="15"/>
        <v>8784172.2564270999</v>
      </c>
      <c r="Z154" s="1"/>
      <c r="AA154" s="1">
        <f>Criminal!N154</f>
        <v>4145614.8751014685</v>
      </c>
      <c r="AB154" s="1"/>
      <c r="AC154" s="1">
        <f>Criminal!P154</f>
        <v>115089.35674305788</v>
      </c>
      <c r="AD154" s="1"/>
      <c r="AE154" s="1">
        <f>Criminal!R154</f>
        <v>4260704.2318445267</v>
      </c>
      <c r="AG154" s="1"/>
      <c r="AH154" s="1">
        <f>Family!N154</f>
        <v>2762194.1188007453</v>
      </c>
      <c r="AI154" s="1"/>
      <c r="AJ154" s="1">
        <f>Family!P154</f>
        <v>-1.6972307468143601</v>
      </c>
      <c r="AK154" s="1"/>
      <c r="AL154" s="1">
        <f>Family!R154</f>
        <v>2762192.4215699984</v>
      </c>
      <c r="AN154" s="1"/>
      <c r="AO154" s="1">
        <f>Civil!N154</f>
        <v>288185.38395895349</v>
      </c>
      <c r="AP154" s="1"/>
      <c r="AQ154" s="1">
        <f>Civil!P154</f>
        <v>87.109406752201423</v>
      </c>
      <c r="AR154" s="1"/>
      <c r="AS154" s="1">
        <f>Civil!R154</f>
        <v>288272.49336570571</v>
      </c>
      <c r="AU154" s="1"/>
      <c r="AV154" s="1">
        <f>Waitangi!N154</f>
        <v>628044.69333679427</v>
      </c>
      <c r="AW154" s="1"/>
      <c r="AX154" s="1">
        <f>Waitangi!P154</f>
        <v>0</v>
      </c>
      <c r="AY154" s="1"/>
      <c r="AZ154" s="1">
        <f t="shared" si="12"/>
        <v>628044.69333679427</v>
      </c>
      <c r="BB154" s="1"/>
      <c r="BC154" s="1">
        <f>'Duty Lawyer'!N154</f>
        <v>817235.99509419152</v>
      </c>
      <c r="BE154" s="1"/>
      <c r="BF154" s="1">
        <f>PDLA!N154</f>
        <v>27722.421215881932</v>
      </c>
    </row>
    <row r="155" spans="18:58">
      <c r="R155" s="8">
        <v>43862</v>
      </c>
      <c r="S155" s="1"/>
      <c r="T155" s="1">
        <f t="shared" si="9"/>
        <v>11934805.512691995</v>
      </c>
      <c r="U155" s="1"/>
      <c r="V155" s="1">
        <f t="shared" si="14"/>
        <v>115174.76891906328</v>
      </c>
      <c r="W155" s="1"/>
      <c r="X155" s="1">
        <f t="shared" si="15"/>
        <v>12049980.281611059</v>
      </c>
      <c r="Z155" s="1"/>
      <c r="AA155" s="1">
        <f>Criminal!N155</f>
        <v>5776697.6719259815</v>
      </c>
      <c r="AB155" s="1"/>
      <c r="AC155" s="1">
        <f>Criminal!P155</f>
        <v>115089.35674305788</v>
      </c>
      <c r="AD155" s="1"/>
      <c r="AE155" s="1">
        <f>Criminal!R155</f>
        <v>5891787.0286690397</v>
      </c>
      <c r="AG155" s="1"/>
      <c r="AH155" s="1">
        <f>Family!N155</f>
        <v>3744756.5935725174</v>
      </c>
      <c r="AI155" s="1"/>
      <c r="AJ155" s="1">
        <f>Family!P155</f>
        <v>-1.6972307468143601</v>
      </c>
      <c r="AK155" s="1"/>
      <c r="AL155" s="1">
        <f>Family!R155</f>
        <v>3744754.8963417704</v>
      </c>
      <c r="AN155" s="1"/>
      <c r="AO155" s="1">
        <f>Civil!N155</f>
        <v>458433.40817486471</v>
      </c>
      <c r="AP155" s="1"/>
      <c r="AQ155" s="1">
        <f>Civil!P155</f>
        <v>87.109406752201423</v>
      </c>
      <c r="AR155" s="1"/>
      <c r="AS155" s="1">
        <f>Civil!R155</f>
        <v>458520.51758161694</v>
      </c>
      <c r="AU155" s="1"/>
      <c r="AV155" s="1">
        <f>Waitangi!N155</f>
        <v>982436.61371638696</v>
      </c>
      <c r="AW155" s="1"/>
      <c r="AX155" s="1">
        <f>Waitangi!P155</f>
        <v>0</v>
      </c>
      <c r="AY155" s="1"/>
      <c r="AZ155" s="1">
        <f t="shared" si="12"/>
        <v>982436.61371638696</v>
      </c>
      <c r="BB155" s="1"/>
      <c r="BC155" s="1">
        <f>'Duty Lawyer'!N155</f>
        <v>942951.31271346752</v>
      </c>
      <c r="BE155" s="1"/>
      <c r="BF155" s="1">
        <f>PDLA!N155</f>
        <v>29529.912588776358</v>
      </c>
    </row>
    <row r="156" spans="18:58">
      <c r="R156" s="8">
        <v>43891</v>
      </c>
      <c r="S156" s="1"/>
      <c r="T156" s="1">
        <f t="shared" si="9"/>
        <v>13289358.88072006</v>
      </c>
      <c r="U156" s="1"/>
      <c r="V156" s="1">
        <f t="shared" si="14"/>
        <v>115174.76891906328</v>
      </c>
      <c r="W156" s="1"/>
      <c r="X156" s="1">
        <f t="shared" si="15"/>
        <v>13404533.649639124</v>
      </c>
      <c r="Z156" s="1"/>
      <c r="AA156" s="1">
        <f>Criminal!N156</f>
        <v>6217847.6630435083</v>
      </c>
      <c r="AB156" s="1"/>
      <c r="AC156" s="1">
        <f>Criminal!P156</f>
        <v>115089.35674305788</v>
      </c>
      <c r="AD156" s="1"/>
      <c r="AE156" s="1">
        <f>Criminal!R156</f>
        <v>6332937.0197865665</v>
      </c>
      <c r="AG156" s="1"/>
      <c r="AH156" s="1">
        <f>Family!N156</f>
        <v>4444265.8291040016</v>
      </c>
      <c r="AI156" s="1"/>
      <c r="AJ156" s="1">
        <f>Family!P156</f>
        <v>-1.6972307468143601</v>
      </c>
      <c r="AK156" s="1"/>
      <c r="AL156" s="1">
        <f>Family!R156</f>
        <v>4444264.1318732547</v>
      </c>
      <c r="AN156" s="1"/>
      <c r="AO156" s="1">
        <f>Civil!N156</f>
        <v>514961.69073908118</v>
      </c>
      <c r="AP156" s="1"/>
      <c r="AQ156" s="1">
        <f>Civil!P156</f>
        <v>87.109406752201423</v>
      </c>
      <c r="AR156" s="1"/>
      <c r="AS156" s="1">
        <f>Civil!R156</f>
        <v>515048.8001458334</v>
      </c>
      <c r="AU156" s="1"/>
      <c r="AV156" s="1">
        <f>Waitangi!N156</f>
        <v>1042401.5400619511</v>
      </c>
      <c r="AW156" s="1"/>
      <c r="AX156" s="1">
        <f>Waitangi!P156</f>
        <v>0</v>
      </c>
      <c r="AY156" s="1"/>
      <c r="AZ156" s="1">
        <f t="shared" si="12"/>
        <v>1042401.5400619511</v>
      </c>
      <c r="BB156" s="1"/>
      <c r="BC156" s="1">
        <f>'Duty Lawyer'!N156</f>
        <v>1038862.5224555016</v>
      </c>
      <c r="BE156" s="1"/>
      <c r="BF156" s="1">
        <f>PDLA!N156</f>
        <v>31019.635316018012</v>
      </c>
    </row>
    <row r="157" spans="18:58">
      <c r="R157" s="8">
        <v>43922</v>
      </c>
      <c r="S157" s="1"/>
      <c r="T157" s="1">
        <f t="shared" si="9"/>
        <v>13105254.416514004</v>
      </c>
      <c r="U157" s="1"/>
      <c r="V157" s="1">
        <f t="shared" si="14"/>
        <v>115174.76891906328</v>
      </c>
      <c r="W157" s="1"/>
      <c r="X157" s="1">
        <f t="shared" si="15"/>
        <v>13220429.185433067</v>
      </c>
      <c r="Z157" s="1"/>
      <c r="AA157" s="1">
        <f>Criminal!N157</f>
        <v>6294245.6570988148</v>
      </c>
      <c r="AB157" s="1"/>
      <c r="AC157" s="1">
        <f>Criminal!P157</f>
        <v>115089.35674305788</v>
      </c>
      <c r="AD157" s="1"/>
      <c r="AE157" s="1">
        <f>Criminal!R157</f>
        <v>6409335.013841873</v>
      </c>
      <c r="AG157" s="1"/>
      <c r="AH157" s="1">
        <f>Family!N157</f>
        <v>4252014.3517587427</v>
      </c>
      <c r="AI157" s="1"/>
      <c r="AJ157" s="1">
        <f>Family!P157</f>
        <v>-1.6972307468143601</v>
      </c>
      <c r="AK157" s="1"/>
      <c r="AL157" s="1">
        <f>Family!R157</f>
        <v>4252012.6545279957</v>
      </c>
      <c r="AN157" s="1"/>
      <c r="AO157" s="1">
        <f>Civil!N157</f>
        <v>475102.24861692847</v>
      </c>
      <c r="AP157" s="1"/>
      <c r="AQ157" s="1">
        <f>Civil!P157</f>
        <v>87.109406752201423</v>
      </c>
      <c r="AR157" s="1"/>
      <c r="AS157" s="1">
        <f>Civil!R157</f>
        <v>475189.35802368069</v>
      </c>
      <c r="AU157" s="1"/>
      <c r="AV157" s="1">
        <f>Waitangi!N157</f>
        <v>1108333.5464271226</v>
      </c>
      <c r="AW157" s="1"/>
      <c r="AX157" s="1">
        <f>Waitangi!P157</f>
        <v>0</v>
      </c>
      <c r="AY157" s="1"/>
      <c r="AZ157" s="1">
        <f t="shared" si="12"/>
        <v>1108333.5464271226</v>
      </c>
      <c r="BB157" s="1"/>
      <c r="BC157" s="1">
        <f>'Duty Lawyer'!N157</f>
        <v>946520.75718064443</v>
      </c>
      <c r="BE157" s="1"/>
      <c r="BF157" s="1">
        <f>PDLA!N157</f>
        <v>29037.855431750388</v>
      </c>
    </row>
    <row r="158" spans="18:58">
      <c r="R158" s="8">
        <v>43952</v>
      </c>
      <c r="S158" s="1"/>
      <c r="T158" s="1">
        <f t="shared" si="9"/>
        <v>14974247.359922307</v>
      </c>
      <c r="U158" s="1"/>
      <c r="V158" s="1">
        <f t="shared" si="14"/>
        <v>115174.76891906328</v>
      </c>
      <c r="W158" s="1"/>
      <c r="X158" s="1">
        <f t="shared" si="15"/>
        <v>15089422.12884137</v>
      </c>
      <c r="Z158" s="1"/>
      <c r="AA158" s="1">
        <f>Criminal!N158</f>
        <v>7454212.1042392207</v>
      </c>
      <c r="AB158" s="1"/>
      <c r="AC158" s="1">
        <f>Criminal!P158</f>
        <v>115089.35674305788</v>
      </c>
      <c r="AD158" s="1"/>
      <c r="AE158" s="1">
        <f>Criminal!R158</f>
        <v>7569301.4609822789</v>
      </c>
      <c r="AG158" s="1"/>
      <c r="AH158" s="1">
        <f>Family!N158</f>
        <v>4640845.4759825794</v>
      </c>
      <c r="AI158" s="1"/>
      <c r="AJ158" s="1">
        <f>Family!P158</f>
        <v>-1.6972307468143601</v>
      </c>
      <c r="AK158" s="1"/>
      <c r="AL158" s="1">
        <f>Family!R158</f>
        <v>4640843.7787518324</v>
      </c>
      <c r="AN158" s="1"/>
      <c r="AO158" s="1">
        <f>Civil!N158</f>
        <v>459954.50357110094</v>
      </c>
      <c r="AP158" s="1"/>
      <c r="AQ158" s="1">
        <f>Civil!P158</f>
        <v>87.109406752201423</v>
      </c>
      <c r="AR158" s="1"/>
      <c r="AS158" s="1">
        <f>Civil!R158</f>
        <v>460041.61297785316</v>
      </c>
      <c r="AU158" s="1"/>
      <c r="AV158" s="1">
        <f>Waitangi!N158</f>
        <v>1326247.6681800596</v>
      </c>
      <c r="AW158" s="1"/>
      <c r="AX158" s="1">
        <f>Waitangi!P158</f>
        <v>0</v>
      </c>
      <c r="AY158" s="1"/>
      <c r="AZ158" s="1">
        <f t="shared" si="12"/>
        <v>1326247.6681800596</v>
      </c>
      <c r="BB158" s="1"/>
      <c r="BC158" s="1">
        <f>'Duty Lawyer'!N158</f>
        <v>1061384.0628638014</v>
      </c>
      <c r="BE158" s="1"/>
      <c r="BF158" s="1">
        <f>PDLA!N158</f>
        <v>31603.545085546117</v>
      </c>
    </row>
    <row r="159" spans="18:58">
      <c r="R159" s="8">
        <v>43983</v>
      </c>
      <c r="S159" s="1"/>
      <c r="T159" s="1">
        <f t="shared" si="9"/>
        <v>14253320.759885957</v>
      </c>
      <c r="U159" s="1"/>
      <c r="V159" s="1">
        <f t="shared" si="14"/>
        <v>115174.76891906328</v>
      </c>
      <c r="W159" s="1"/>
      <c r="X159" s="1">
        <f t="shared" si="15"/>
        <v>14368495.528805021</v>
      </c>
      <c r="Z159" s="1"/>
      <c r="AA159" s="1">
        <f>Criminal!N159</f>
        <v>6920861.6637266371</v>
      </c>
      <c r="AB159" s="1"/>
      <c r="AC159" s="1">
        <f>Criminal!P159</f>
        <v>115089.35674305788</v>
      </c>
      <c r="AD159" s="1"/>
      <c r="AE159" s="1">
        <f>Criminal!R159</f>
        <v>7035951.0204696953</v>
      </c>
      <c r="AG159" s="1"/>
      <c r="AH159" s="1">
        <f>Family!N159</f>
        <v>4566313.036603976</v>
      </c>
      <c r="AI159" s="1"/>
      <c r="AJ159" s="1">
        <f>Family!P159</f>
        <v>-1.6972307468143601</v>
      </c>
      <c r="AK159" s="1"/>
      <c r="AL159" s="1">
        <f>Family!R159</f>
        <v>4566311.3393732291</v>
      </c>
      <c r="AN159" s="1"/>
      <c r="AO159" s="1">
        <f>Civil!N159</f>
        <v>558994.73058403342</v>
      </c>
      <c r="AP159" s="1"/>
      <c r="AQ159" s="1">
        <f>Civil!P159</f>
        <v>87.109406752201423</v>
      </c>
      <c r="AR159" s="1"/>
      <c r="AS159" s="1">
        <f>Civil!R159</f>
        <v>559081.83999078558</v>
      </c>
      <c r="AU159" s="1"/>
      <c r="AV159" s="1">
        <f>Waitangi!N159</f>
        <v>1060357.4848223687</v>
      </c>
      <c r="AW159" s="1"/>
      <c r="AX159" s="1">
        <f>Waitangi!P159</f>
        <v>0</v>
      </c>
      <c r="AY159" s="1"/>
      <c r="AZ159" s="1">
        <f t="shared" si="12"/>
        <v>1060357.4848223687</v>
      </c>
      <c r="BB159" s="1"/>
      <c r="BC159" s="1">
        <f>'Duty Lawyer'!N159</f>
        <v>1109137.5588552866</v>
      </c>
      <c r="BE159" s="1"/>
      <c r="BF159" s="1">
        <f>PDLA!N159</f>
        <v>37656.285293657595</v>
      </c>
    </row>
    <row r="160" spans="18:58">
      <c r="R160" s="8">
        <v>44013</v>
      </c>
      <c r="T160" s="1">
        <f t="shared" ref="T160:T171" si="16">AA160+AH160+AO160+AZ160+BC160+BF160</f>
        <v>13168745.963012839</v>
      </c>
      <c r="U160" s="1"/>
      <c r="V160" s="1">
        <f t="shared" ref="V160:V171" si="17">AC160+AJ160+AQ160+AX64</f>
        <v>115458.56541763138</v>
      </c>
      <c r="W160" s="1"/>
      <c r="X160" s="1">
        <f t="shared" ref="X160:X171" si="18">T160+V160</f>
        <v>13284204.528430469</v>
      </c>
      <c r="Z160" s="1"/>
      <c r="AA160" s="1">
        <f>Criminal!N160</f>
        <v>6754799.629254315</v>
      </c>
      <c r="AB160" s="1"/>
      <c r="AC160" s="1">
        <f>Criminal!P160</f>
        <v>115089.35674305788</v>
      </c>
      <c r="AD160" s="1"/>
      <c r="AE160" s="1">
        <f>Criminal!R160</f>
        <v>6869888.9859973732</v>
      </c>
      <c r="AG160" s="1"/>
      <c r="AH160" s="1">
        <f>Family!N160</f>
        <v>4297440.7814076757</v>
      </c>
      <c r="AI160" s="1"/>
      <c r="AJ160" s="1">
        <f>Family!P160</f>
        <v>-0.21538791060447693</v>
      </c>
      <c r="AK160" s="1"/>
      <c r="AL160" s="1">
        <f>Family!R160</f>
        <v>4297440.5660197651</v>
      </c>
      <c r="AN160" s="1"/>
      <c r="AO160" s="1">
        <f>Civil!N160</f>
        <v>592107.42458430736</v>
      </c>
      <c r="AP160" s="1"/>
      <c r="AQ160" s="1">
        <f>Civil!P160</f>
        <v>369.42406248409924</v>
      </c>
      <c r="AR160" s="1"/>
      <c r="AS160" s="1">
        <f>Civil!R160</f>
        <v>592476.84864679142</v>
      </c>
      <c r="AU160" s="1"/>
      <c r="AV160" s="1">
        <f>Waitangi!N160</f>
        <v>621559.26808781922</v>
      </c>
      <c r="AW160" s="1"/>
      <c r="AX160" s="1">
        <f>Waitangi!P160</f>
        <v>0</v>
      </c>
      <c r="AY160" s="1"/>
      <c r="AZ160" s="1">
        <f t="shared" ref="AZ160:AZ171" si="19">AV160+AX160</f>
        <v>621559.26808781922</v>
      </c>
      <c r="BB160" s="1"/>
      <c r="BC160" s="1">
        <f>'Duty Lawyer'!N160</f>
        <v>879642.53667689371</v>
      </c>
      <c r="BE160" s="1"/>
      <c r="BF160" s="1">
        <f>PDLA!N160</f>
        <v>23196.32300182879</v>
      </c>
    </row>
    <row r="161" spans="18:58">
      <c r="R161" s="8">
        <v>44044</v>
      </c>
      <c r="T161" s="1">
        <f t="shared" si="16"/>
        <v>14874466.477591151</v>
      </c>
      <c r="U161" s="1"/>
      <c r="V161" s="1">
        <f t="shared" si="17"/>
        <v>115458.56541763138</v>
      </c>
      <c r="W161" s="1"/>
      <c r="X161" s="1">
        <f t="shared" si="18"/>
        <v>14989925.043008782</v>
      </c>
      <c r="Z161" s="1"/>
      <c r="AA161" s="1">
        <f>Criminal!N161</f>
        <v>7321858.2777949469</v>
      </c>
      <c r="AB161" s="1"/>
      <c r="AC161" s="1">
        <f>Criminal!P161</f>
        <v>115089.35674305788</v>
      </c>
      <c r="AD161" s="1"/>
      <c r="AE161" s="1">
        <f>Criminal!R161</f>
        <v>7436947.6345380051</v>
      </c>
      <c r="AG161" s="1"/>
      <c r="AH161" s="1">
        <f>Family!N161</f>
        <v>4648875.1191314338</v>
      </c>
      <c r="AI161" s="1"/>
      <c r="AJ161" s="1">
        <f>Family!P161</f>
        <v>-0.21538791060447693</v>
      </c>
      <c r="AK161" s="1"/>
      <c r="AL161" s="1">
        <f>Family!R161</f>
        <v>4648874.9037435232</v>
      </c>
      <c r="AN161" s="1"/>
      <c r="AO161" s="1">
        <f>Civil!N161</f>
        <v>549024.40625205997</v>
      </c>
      <c r="AP161" s="1"/>
      <c r="AQ161" s="1">
        <f>Civil!P161</f>
        <v>369.42406248409924</v>
      </c>
      <c r="AR161" s="1"/>
      <c r="AS161" s="1">
        <f>Civil!R161</f>
        <v>549393.83031454403</v>
      </c>
      <c r="AU161" s="1"/>
      <c r="AV161" s="1">
        <f>Waitangi!N161</f>
        <v>1313272.8386189698</v>
      </c>
      <c r="AW161" s="1"/>
      <c r="AX161" s="1">
        <f>Waitangi!P161</f>
        <v>0</v>
      </c>
      <c r="AY161" s="1"/>
      <c r="AZ161" s="1">
        <f t="shared" si="19"/>
        <v>1313272.8386189698</v>
      </c>
      <c r="BB161" s="1"/>
      <c r="BC161" s="1">
        <f>'Duty Lawyer'!N161</f>
        <v>1008939.7975418672</v>
      </c>
      <c r="BE161" s="1"/>
      <c r="BF161" s="1">
        <f>PDLA!N161</f>
        <v>32496.038251872491</v>
      </c>
    </row>
    <row r="162" spans="18:58">
      <c r="R162" s="8">
        <v>44075</v>
      </c>
      <c r="T162" s="1">
        <f t="shared" si="16"/>
        <v>14322699.718370486</v>
      </c>
      <c r="U162" s="1"/>
      <c r="V162" s="1">
        <f t="shared" si="17"/>
        <v>114279.65758917434</v>
      </c>
      <c r="W162" s="1"/>
      <c r="X162" s="1">
        <f t="shared" si="18"/>
        <v>14436979.375959661</v>
      </c>
      <c r="Z162" s="1"/>
      <c r="AA162" s="1">
        <f>Criminal!N162</f>
        <v>7203058.2347649904</v>
      </c>
      <c r="AB162" s="1"/>
      <c r="AC162" s="1">
        <f>Criminal!P162</f>
        <v>113910.44891460084</v>
      </c>
      <c r="AD162" s="1"/>
      <c r="AE162" s="1">
        <f>Criminal!R162</f>
        <v>7316968.6836795909</v>
      </c>
      <c r="AG162" s="1"/>
      <c r="AH162" s="1">
        <f>Family!N162</f>
        <v>4502846.7288239039</v>
      </c>
      <c r="AI162" s="1"/>
      <c r="AJ162" s="1">
        <f>Family!P162</f>
        <v>-0.21538791060447693</v>
      </c>
      <c r="AK162" s="1"/>
      <c r="AL162" s="1">
        <f>Family!R162</f>
        <v>4502846.5134359933</v>
      </c>
      <c r="AN162" s="1"/>
      <c r="AO162" s="1">
        <f>Civil!N162</f>
        <v>578311.20713857329</v>
      </c>
      <c r="AP162" s="1"/>
      <c r="AQ162" s="1">
        <f>Civil!P162</f>
        <v>369.42406248409924</v>
      </c>
      <c r="AR162" s="1"/>
      <c r="AS162" s="1">
        <f>Civil!R162</f>
        <v>578680.63120105735</v>
      </c>
      <c r="AU162" s="1"/>
      <c r="AV162" s="1">
        <f>Waitangi!N162</f>
        <v>1038260.8391713938</v>
      </c>
      <c r="AW162" s="1"/>
      <c r="AX162" s="1">
        <f>Waitangi!P162</f>
        <v>0</v>
      </c>
      <c r="AY162" s="1"/>
      <c r="AZ162" s="1">
        <f t="shared" si="19"/>
        <v>1038260.8391713938</v>
      </c>
      <c r="BB162" s="1"/>
      <c r="BC162" s="1">
        <f>'Duty Lawyer'!N162</f>
        <v>968871.99949636543</v>
      </c>
      <c r="BE162" s="1"/>
      <c r="BF162" s="1">
        <f>PDLA!N162</f>
        <v>31350.708975260528</v>
      </c>
    </row>
    <row r="163" spans="18:58">
      <c r="R163" s="8">
        <v>44105</v>
      </c>
      <c r="T163" s="1">
        <f t="shared" si="16"/>
        <v>13554028.550261283</v>
      </c>
      <c r="U163" s="1"/>
      <c r="V163" s="1">
        <f t="shared" si="17"/>
        <v>114279.65758917434</v>
      </c>
      <c r="W163" s="1"/>
      <c r="X163" s="1">
        <f t="shared" si="18"/>
        <v>13668308.207850458</v>
      </c>
      <c r="Z163" s="1"/>
      <c r="AA163" s="1">
        <f>Criminal!N163</f>
        <v>6684978.8488299707</v>
      </c>
      <c r="AB163" s="1"/>
      <c r="AC163" s="1">
        <f>Criminal!P163</f>
        <v>113910.44891460084</v>
      </c>
      <c r="AD163" s="1"/>
      <c r="AE163" s="1">
        <f>Criminal!R163</f>
        <v>6798889.2977445712</v>
      </c>
      <c r="AG163" s="1"/>
      <c r="AH163" s="1">
        <f>Family!N163</f>
        <v>4213078.5999558866</v>
      </c>
      <c r="AI163" s="1"/>
      <c r="AJ163" s="1">
        <f>Family!P163</f>
        <v>-0.21538791060447693</v>
      </c>
      <c r="AK163" s="1"/>
      <c r="AL163" s="1">
        <f>Family!R163</f>
        <v>4213078.384567976</v>
      </c>
      <c r="AN163" s="1"/>
      <c r="AO163" s="1">
        <f>Civil!N163</f>
        <v>623083.63296277623</v>
      </c>
      <c r="AP163" s="1"/>
      <c r="AQ163" s="1">
        <f>Civil!P163</f>
        <v>369.42406248409924</v>
      </c>
      <c r="AR163" s="1"/>
      <c r="AS163" s="1">
        <f>Civil!R163</f>
        <v>623453.05702526029</v>
      </c>
      <c r="AU163" s="1"/>
      <c r="AV163" s="1">
        <f>Waitangi!N163</f>
        <v>1010527.6925130021</v>
      </c>
      <c r="AW163" s="1"/>
      <c r="AX163" s="1">
        <f>Waitangi!P163</f>
        <v>0</v>
      </c>
      <c r="AY163" s="1"/>
      <c r="AZ163" s="1">
        <f t="shared" si="19"/>
        <v>1010527.6925130021</v>
      </c>
      <c r="BB163" s="1"/>
      <c r="BC163" s="1">
        <f>'Duty Lawyer'!N163</f>
        <v>990775.17184367264</v>
      </c>
      <c r="BE163" s="1"/>
      <c r="BF163" s="1">
        <f>PDLA!N163</f>
        <v>31584.604155976172</v>
      </c>
    </row>
    <row r="164" spans="18:58">
      <c r="R164" s="8">
        <v>44136</v>
      </c>
      <c r="T164" s="1">
        <f t="shared" si="16"/>
        <v>14131822.054118723</v>
      </c>
      <c r="U164" s="1"/>
      <c r="V164" s="1">
        <f t="shared" si="17"/>
        <v>114279.65758917434</v>
      </c>
      <c r="W164" s="1"/>
      <c r="X164" s="1">
        <f t="shared" si="18"/>
        <v>14246101.711707897</v>
      </c>
      <c r="Z164" s="1"/>
      <c r="AA164" s="1">
        <f>Criminal!N164</f>
        <v>7203303.5653201491</v>
      </c>
      <c r="AB164" s="1"/>
      <c r="AC164" s="1">
        <f>Criminal!P164</f>
        <v>113910.44891460084</v>
      </c>
      <c r="AD164" s="1"/>
      <c r="AE164" s="1">
        <f>Criminal!R164</f>
        <v>7317214.0142347496</v>
      </c>
      <c r="AG164" s="1"/>
      <c r="AH164" s="1">
        <f>Family!N164</f>
        <v>4329443.999228307</v>
      </c>
      <c r="AI164" s="1"/>
      <c r="AJ164" s="1">
        <f>Family!P164</f>
        <v>-0.21538791060447693</v>
      </c>
      <c r="AK164" s="1"/>
      <c r="AL164" s="1">
        <f>Family!R164</f>
        <v>4329443.7838403964</v>
      </c>
      <c r="AN164" s="1"/>
      <c r="AO164" s="1">
        <f>Civil!N164</f>
        <v>410011.09461473284</v>
      </c>
      <c r="AP164" s="1"/>
      <c r="AQ164" s="1">
        <f>Civil!P164</f>
        <v>369.42406248409924</v>
      </c>
      <c r="AR164" s="1"/>
      <c r="AS164" s="1">
        <f>Civil!R164</f>
        <v>410380.51867721695</v>
      </c>
      <c r="AU164" s="1"/>
      <c r="AV164" s="1">
        <f>Waitangi!N164</f>
        <v>1183235.8417748718</v>
      </c>
      <c r="AW164" s="1"/>
      <c r="AX164" s="1">
        <f>Waitangi!P164</f>
        <v>0</v>
      </c>
      <c r="AY164" s="1"/>
      <c r="AZ164" s="1">
        <f t="shared" si="19"/>
        <v>1183235.8417748718</v>
      </c>
      <c r="BB164" s="1"/>
      <c r="BC164" s="1">
        <f>'Duty Lawyer'!N164</f>
        <v>974357.74618595769</v>
      </c>
      <c r="BE164" s="1"/>
      <c r="BF164" s="1">
        <f>PDLA!N164</f>
        <v>31469.806994704657</v>
      </c>
    </row>
    <row r="165" spans="18:58">
      <c r="R165" s="8">
        <v>44166</v>
      </c>
      <c r="T165" s="1">
        <f t="shared" si="16"/>
        <v>14464348.70944722</v>
      </c>
      <c r="U165" s="1"/>
      <c r="V165" s="1">
        <f t="shared" si="17"/>
        <v>114279.65758917434</v>
      </c>
      <c r="W165" s="1"/>
      <c r="X165" s="1">
        <f t="shared" si="18"/>
        <v>14578628.367036395</v>
      </c>
      <c r="Z165" s="1"/>
      <c r="AA165" s="1">
        <f>Criminal!N165</f>
        <v>7280650.6248938963</v>
      </c>
      <c r="AB165" s="1"/>
      <c r="AC165" s="1">
        <f>Criminal!P165</f>
        <v>113910.44891460084</v>
      </c>
      <c r="AD165" s="1"/>
      <c r="AE165" s="1">
        <f>Criminal!R165</f>
        <v>7394561.0738084968</v>
      </c>
      <c r="AG165" s="1"/>
      <c r="AH165" s="1">
        <f>Family!N165</f>
        <v>4595977.2747270651</v>
      </c>
      <c r="AI165" s="1"/>
      <c r="AJ165" s="1">
        <f>Family!P165</f>
        <v>-0.21538791060447693</v>
      </c>
      <c r="AK165" s="1"/>
      <c r="AL165" s="1">
        <f>Family!R165</f>
        <v>4595977.0593391545</v>
      </c>
      <c r="AN165" s="1"/>
      <c r="AO165" s="1">
        <f>Civil!N165</f>
        <v>417475.91848983901</v>
      </c>
      <c r="AP165" s="1"/>
      <c r="AQ165" s="1">
        <f>Civil!P165</f>
        <v>369.42406248409924</v>
      </c>
      <c r="AR165" s="1"/>
      <c r="AS165" s="1">
        <f>Civil!R165</f>
        <v>417845.34255232313</v>
      </c>
      <c r="AU165" s="1"/>
      <c r="AV165" s="1">
        <f>Waitangi!N165</f>
        <v>1058817.9373356714</v>
      </c>
      <c r="AW165" s="1"/>
      <c r="AX165" s="1">
        <f>Waitangi!P165</f>
        <v>0</v>
      </c>
      <c r="AY165" s="1"/>
      <c r="AZ165" s="1">
        <f t="shared" si="19"/>
        <v>1058817.9373356714</v>
      </c>
      <c r="BB165" s="1"/>
      <c r="BC165" s="1">
        <f>'Duty Lawyer'!N165</f>
        <v>1076349.4365038965</v>
      </c>
      <c r="BE165" s="1"/>
      <c r="BF165" s="1">
        <f>PDLA!N165</f>
        <v>35077.517496850756</v>
      </c>
    </row>
    <row r="166" spans="18:58">
      <c r="R166" s="8">
        <v>44197</v>
      </c>
      <c r="T166" s="1">
        <f t="shared" si="16"/>
        <v>8922015.5156243164</v>
      </c>
      <c r="U166" s="1"/>
      <c r="V166" s="1">
        <f t="shared" si="17"/>
        <v>114279.65758917434</v>
      </c>
      <c r="W166" s="1"/>
      <c r="X166" s="1">
        <f t="shared" si="18"/>
        <v>9036295.1732134912</v>
      </c>
      <c r="Z166" s="1"/>
      <c r="AA166" s="1">
        <f>Criminal!N166</f>
        <v>4365460.4396364763</v>
      </c>
      <c r="AB166" s="1"/>
      <c r="AC166" s="1">
        <f>Criminal!P166</f>
        <v>113910.44891460084</v>
      </c>
      <c r="AD166" s="1"/>
      <c r="AE166" s="1">
        <f>Criminal!R166</f>
        <v>4479370.8885510769</v>
      </c>
      <c r="AG166" s="1"/>
      <c r="AH166" s="1">
        <f>Family!N166</f>
        <v>2762193.3711436251</v>
      </c>
      <c r="AI166" s="1"/>
      <c r="AJ166" s="1">
        <f>Family!P166</f>
        <v>-0.21538791060447693</v>
      </c>
      <c r="AK166" s="1"/>
      <c r="AL166" s="1">
        <f>Family!R166</f>
        <v>2762193.1557557145</v>
      </c>
      <c r="AN166" s="1"/>
      <c r="AO166" s="1">
        <f>Civil!N166</f>
        <v>316695.64625930105</v>
      </c>
      <c r="AP166" s="1"/>
      <c r="AQ166" s="1">
        <f>Civil!P166</f>
        <v>369.42406248409924</v>
      </c>
      <c r="AR166" s="1"/>
      <c r="AS166" s="1">
        <f>Civil!R166</f>
        <v>317065.07032178517</v>
      </c>
      <c r="AU166" s="1"/>
      <c r="AV166" s="1">
        <f>Waitangi!N166</f>
        <v>625636.83523839526</v>
      </c>
      <c r="AW166" s="1"/>
      <c r="AX166" s="1">
        <f>Waitangi!P166</f>
        <v>0</v>
      </c>
      <c r="AY166" s="1"/>
      <c r="AZ166" s="1">
        <f t="shared" si="19"/>
        <v>625636.83523839526</v>
      </c>
      <c r="BB166" s="1"/>
      <c r="BC166" s="1">
        <f>'Duty Lawyer'!N166</f>
        <v>824291.42115129856</v>
      </c>
      <c r="BE166" s="1"/>
      <c r="BF166" s="1">
        <f>PDLA!N166</f>
        <v>27737.802195219225</v>
      </c>
    </row>
    <row r="167" spans="18:58">
      <c r="R167" s="8">
        <v>44228</v>
      </c>
      <c r="T167" s="1">
        <f t="shared" si="16"/>
        <v>12205892.017702932</v>
      </c>
      <c r="U167" s="1"/>
      <c r="V167" s="1">
        <f t="shared" si="17"/>
        <v>114279.65758917434</v>
      </c>
      <c r="W167" s="1"/>
      <c r="X167" s="1">
        <f t="shared" si="18"/>
        <v>12320171.675292106</v>
      </c>
      <c r="Z167" s="1"/>
      <c r="AA167" s="1">
        <f>Criminal!N167</f>
        <v>6018588.2942582043</v>
      </c>
      <c r="AB167" s="1"/>
      <c r="AC167" s="1">
        <f>Criminal!P167</f>
        <v>113910.44891460084</v>
      </c>
      <c r="AD167" s="1"/>
      <c r="AE167" s="1">
        <f>Criminal!R167</f>
        <v>6132498.7431728048</v>
      </c>
      <c r="AG167" s="1"/>
      <c r="AH167" s="1">
        <f>Family!N167</f>
        <v>3744755.8001268208</v>
      </c>
      <c r="AI167" s="1"/>
      <c r="AJ167" s="1">
        <f>Family!P167</f>
        <v>-0.21538791060447693</v>
      </c>
      <c r="AK167" s="1"/>
      <c r="AL167" s="1">
        <f>Family!R167</f>
        <v>3744755.5847389102</v>
      </c>
      <c r="AN167" s="1"/>
      <c r="AO167" s="1">
        <f>Civil!N167</f>
        <v>458524.37514318497</v>
      </c>
      <c r="AP167" s="1"/>
      <c r="AQ167" s="1">
        <f>Civil!P167</f>
        <v>369.42406248409924</v>
      </c>
      <c r="AR167" s="1"/>
      <c r="AS167" s="1">
        <f>Civil!R167</f>
        <v>458893.79920566909</v>
      </c>
      <c r="AU167" s="1"/>
      <c r="AV167" s="1">
        <f>Waitangi!N167</f>
        <v>1004534.5911187404</v>
      </c>
      <c r="AW167" s="1"/>
      <c r="AX167" s="1">
        <f>Waitangi!P167</f>
        <v>0</v>
      </c>
      <c r="AY167" s="1"/>
      <c r="AZ167" s="1">
        <f t="shared" si="19"/>
        <v>1004534.5911187404</v>
      </c>
      <c r="BB167" s="1"/>
      <c r="BC167" s="1">
        <f>'Duty Lawyer'!N167</f>
        <v>949945.29847271345</v>
      </c>
      <c r="BE167" s="1"/>
      <c r="BF167" s="1">
        <f>PDLA!N167</f>
        <v>29543.65858326932</v>
      </c>
    </row>
    <row r="168" spans="18:58">
      <c r="R168" s="8">
        <v>44256</v>
      </c>
      <c r="T168" s="1">
        <f t="shared" si="16"/>
        <v>13536520.384350978</v>
      </c>
      <c r="U168" s="1"/>
      <c r="V168" s="1">
        <f t="shared" si="17"/>
        <v>114279.65758917434</v>
      </c>
      <c r="W168" s="1"/>
      <c r="X168" s="1">
        <f t="shared" si="18"/>
        <v>13650800.041940153</v>
      </c>
      <c r="Z168" s="1"/>
      <c r="AA168" s="1">
        <f>Criminal!N168</f>
        <v>6467836.8126534428</v>
      </c>
      <c r="AB168" s="1"/>
      <c r="AC168" s="1">
        <f>Criminal!P168</f>
        <v>113910.44891460084</v>
      </c>
      <c r="AD168" s="1"/>
      <c r="AE168" s="1">
        <f>Criminal!R168</f>
        <v>6581747.2615680434</v>
      </c>
      <c r="AG168" s="1"/>
      <c r="AH168" s="1">
        <f>Family!N168</f>
        <v>4444265.1103583053</v>
      </c>
      <c r="AI168" s="1"/>
      <c r="AJ168" s="1">
        <f>Family!P168</f>
        <v>-0.21538791060447693</v>
      </c>
      <c r="AK168" s="1"/>
      <c r="AL168" s="1">
        <f>Family!R168</f>
        <v>4444264.8949703947</v>
      </c>
      <c r="AN168" s="1"/>
      <c r="AO168" s="1">
        <f>Civil!N168</f>
        <v>506810.13708483044</v>
      </c>
      <c r="AP168" s="1"/>
      <c r="AQ168" s="1">
        <f>Civil!P168</f>
        <v>369.42406248409924</v>
      </c>
      <c r="AR168" s="1"/>
      <c r="AS168" s="1">
        <f>Civil!R168</f>
        <v>507179.56114731455</v>
      </c>
      <c r="AU168" s="1"/>
      <c r="AV168" s="1">
        <f>Waitangi!N168</f>
        <v>1040776.7195666253</v>
      </c>
      <c r="AW168" s="1"/>
      <c r="AX168" s="1">
        <f>Waitangi!P168</f>
        <v>0</v>
      </c>
      <c r="AY168" s="1"/>
      <c r="AZ168" s="1">
        <f t="shared" si="19"/>
        <v>1040776.7195666253</v>
      </c>
      <c r="BB168" s="1"/>
      <c r="BC168" s="1">
        <f>'Duty Lawyer'!N168</f>
        <v>1045799.6845679581</v>
      </c>
      <c r="BE168" s="1"/>
      <c r="BF168" s="1">
        <f>PDLA!N168</f>
        <v>31031.920119815608</v>
      </c>
    </row>
    <row r="169" spans="18:58">
      <c r="R169" s="8">
        <v>44287</v>
      </c>
      <c r="T169" s="1">
        <f t="shared" si="16"/>
        <v>13418870.399324004</v>
      </c>
      <c r="U169" s="1"/>
      <c r="V169" s="1">
        <f t="shared" si="17"/>
        <v>114279.65758917434</v>
      </c>
      <c r="W169" s="1"/>
      <c r="X169" s="1">
        <f t="shared" si="18"/>
        <v>13533150.056913178</v>
      </c>
      <c r="Z169" s="1"/>
      <c r="AA169" s="1">
        <f>Criminal!N169</f>
        <v>6548386.8071071021</v>
      </c>
      <c r="AB169" s="1"/>
      <c r="AC169" s="1">
        <f>Criminal!P169</f>
        <v>113910.44891460084</v>
      </c>
      <c r="AD169" s="1"/>
      <c r="AE169" s="1">
        <f>Criminal!R169</f>
        <v>6662297.2560217027</v>
      </c>
      <c r="AG169" s="1"/>
      <c r="AH169" s="1">
        <f>Family!N169</f>
        <v>4252013.8159244703</v>
      </c>
      <c r="AI169" s="1"/>
      <c r="AJ169" s="1">
        <f>Family!P169</f>
        <v>-0.21538791060447693</v>
      </c>
      <c r="AK169" s="1"/>
      <c r="AL169" s="1">
        <f>Family!R169</f>
        <v>4252013.6005365597</v>
      </c>
      <c r="AN169" s="1"/>
      <c r="AO169" s="1">
        <f>Civil!N169</f>
        <v>510878.04977141647</v>
      </c>
      <c r="AP169" s="1"/>
      <c r="AQ169" s="1">
        <f>Civil!P169</f>
        <v>369.42406248409924</v>
      </c>
      <c r="AR169" s="1"/>
      <c r="AS169" s="1">
        <f>Civil!R169</f>
        <v>511247.47383390059</v>
      </c>
      <c r="AU169" s="1"/>
      <c r="AV169" s="1">
        <f>Waitangi!N169</f>
        <v>1122448.6287365488</v>
      </c>
      <c r="AW169" s="1"/>
      <c r="AX169" s="1">
        <f>Waitangi!P169</f>
        <v>0</v>
      </c>
      <c r="AY169" s="1"/>
      <c r="AZ169" s="1">
        <f t="shared" si="19"/>
        <v>1122448.6287365488</v>
      </c>
      <c r="BB169" s="1"/>
      <c r="BC169" s="1">
        <f>'Duty Lawyer'!N169</f>
        <v>956094.26341280597</v>
      </c>
      <c r="BE169" s="1"/>
      <c r="BF169" s="1">
        <f>PDLA!N169</f>
        <v>29048.834371661073</v>
      </c>
    </row>
    <row r="170" spans="18:58">
      <c r="R170" s="8">
        <v>44317</v>
      </c>
      <c r="T170" s="1">
        <f t="shared" si="16"/>
        <v>15257005.581434058</v>
      </c>
      <c r="U170" s="1"/>
      <c r="V170" s="1">
        <f t="shared" si="17"/>
        <v>114279.65758917434</v>
      </c>
      <c r="W170" s="1"/>
      <c r="X170" s="1">
        <f t="shared" si="18"/>
        <v>15371285.239023233</v>
      </c>
      <c r="Z170" s="1"/>
      <c r="AA170" s="1">
        <f>Criminal!N170</f>
        <v>7712467.7214264041</v>
      </c>
      <c r="AB170" s="1"/>
      <c r="AC170" s="1">
        <f>Criminal!P170</f>
        <v>113910.44891460084</v>
      </c>
      <c r="AD170" s="1"/>
      <c r="AE170" s="1">
        <f>Criminal!R170</f>
        <v>7826378.1703410046</v>
      </c>
      <c r="AG170" s="1"/>
      <c r="AH170" s="1">
        <f>Family!N170</f>
        <v>4640844.995859731</v>
      </c>
      <c r="AI170" s="1"/>
      <c r="AJ170" s="1">
        <f>Family!P170</f>
        <v>-0.21538791060447693</v>
      </c>
      <c r="AK170" s="1"/>
      <c r="AL170" s="1">
        <f>Family!R170</f>
        <v>4640844.7804718204</v>
      </c>
      <c r="AN170" s="1"/>
      <c r="AO170" s="1">
        <f>Civil!N170</f>
        <v>465476.92538512812</v>
      </c>
      <c r="AP170" s="1"/>
      <c r="AQ170" s="1">
        <f>Civil!P170</f>
        <v>369.42406248409924</v>
      </c>
      <c r="AR170" s="1"/>
      <c r="AS170" s="1">
        <f>Civil!R170</f>
        <v>465846.34944761224</v>
      </c>
      <c r="AU170" s="1"/>
      <c r="AV170" s="1">
        <f>Waitangi!N170</f>
        <v>1340207.6064355583</v>
      </c>
      <c r="AW170" s="1"/>
      <c r="AX170" s="1">
        <f>Waitangi!P170</f>
        <v>0</v>
      </c>
      <c r="AY170" s="1"/>
      <c r="AZ170" s="1">
        <f t="shared" si="19"/>
        <v>1340207.6064355583</v>
      </c>
      <c r="BB170" s="1"/>
      <c r="BC170" s="1">
        <f>'Duty Lawyer'!N170</f>
        <v>1066394.9753550463</v>
      </c>
      <c r="BE170" s="1"/>
      <c r="BF170" s="1">
        <f>PDLA!N170</f>
        <v>31613.356972190217</v>
      </c>
    </row>
    <row r="171" spans="18:58">
      <c r="R171" s="8">
        <v>44348</v>
      </c>
      <c r="T171" s="1">
        <f t="shared" si="16"/>
        <v>14515527.943157898</v>
      </c>
      <c r="U171" s="1"/>
      <c r="V171" s="1">
        <f t="shared" si="17"/>
        <v>114279.65758917434</v>
      </c>
      <c r="W171" s="1"/>
      <c r="X171" s="1">
        <f t="shared" si="18"/>
        <v>14629807.600747073</v>
      </c>
      <c r="Z171" s="1"/>
      <c r="AA171" s="1">
        <f>Criminal!N171</f>
        <v>7169491.5182894021</v>
      </c>
      <c r="AB171" s="1"/>
      <c r="AC171" s="1">
        <f>Criminal!P171</f>
        <v>113910.44891460084</v>
      </c>
      <c r="AD171" s="1"/>
      <c r="AE171" s="1">
        <f>Criminal!R171</f>
        <v>7283401.9672040027</v>
      </c>
      <c r="AG171" s="1"/>
      <c r="AH171" s="1">
        <f>Family!N171</f>
        <v>4566312.6471811272</v>
      </c>
      <c r="AI171" s="1"/>
      <c r="AJ171" s="1">
        <f>Family!P171</f>
        <v>-0.21538791060447693</v>
      </c>
      <c r="AK171" s="1"/>
      <c r="AL171" s="1">
        <f>Family!R171</f>
        <v>4566312.4317932166</v>
      </c>
      <c r="AN171" s="1"/>
      <c r="AO171" s="1">
        <f>Civil!N171</f>
        <v>551690.13806007477</v>
      </c>
      <c r="AP171" s="1"/>
      <c r="AQ171" s="1">
        <f>Civil!P171</f>
        <v>369.42406248409924</v>
      </c>
      <c r="AR171" s="1"/>
      <c r="AS171" s="1">
        <f>Civil!R171</f>
        <v>552059.56212255883</v>
      </c>
      <c r="AU171" s="1"/>
      <c r="AV171" s="1">
        <f>Waitangi!N171</f>
        <v>1071174.2153180277</v>
      </c>
      <c r="AW171" s="1"/>
      <c r="AX171" s="1">
        <f>Waitangi!P171</f>
        <v>0</v>
      </c>
      <c r="AY171" s="1"/>
      <c r="AZ171" s="1">
        <f t="shared" si="19"/>
        <v>1071174.2153180277</v>
      </c>
      <c r="BB171" s="1"/>
      <c r="BC171" s="1">
        <f>'Duty Lawyer'!N171</f>
        <v>1119194.3701250961</v>
      </c>
      <c r="BE171" s="1"/>
      <c r="BF171" s="1">
        <f>PDLA!N171</f>
        <v>37665.054184171138</v>
      </c>
    </row>
  </sheetData>
  <mergeCells count="8">
    <mergeCell ref="O21:P21"/>
    <mergeCell ref="N20:P20"/>
    <mergeCell ref="K2:L2"/>
    <mergeCell ref="O2:P2"/>
    <mergeCell ref="B1:H1"/>
    <mergeCell ref="J1:P1"/>
    <mergeCell ref="G2:H2"/>
    <mergeCell ref="C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R173"/>
  <sheetViews>
    <sheetView showGridLines="0" zoomScaleNormal="100" workbookViewId="0">
      <pane xSplit="12" ySplit="4" topLeftCell="M5" activePane="bottomRight" state="frozen"/>
      <selection pane="topRight" activeCell="M1" sqref="M1"/>
      <selection pane="bottomLeft" activeCell="A5" sqref="A5"/>
      <selection pane="bottomRight" activeCell="A2" sqref="A2"/>
    </sheetView>
  </sheetViews>
  <sheetFormatPr defaultRowHeight="14.25"/>
  <cols>
    <col min="2" max="2" width="12.375" bestFit="1" customWidth="1"/>
    <col min="3" max="3" width="7.375" bestFit="1" customWidth="1"/>
    <col min="4" max="4" width="8.625" bestFit="1" customWidth="1"/>
    <col min="6" max="6" width="10.25" bestFit="1" customWidth="1"/>
    <col min="7" max="7" width="8.375" bestFit="1" customWidth="1"/>
    <col min="8" max="8" width="8.625" bestFit="1" customWidth="1"/>
    <col min="13" max="13" width="9.875" bestFit="1" customWidth="1"/>
    <col min="14" max="14" width="12.125" style="14" bestFit="1" customWidth="1"/>
    <col min="15" max="15" width="11.5" bestFit="1" customWidth="1"/>
    <col min="16" max="16" width="10.125" style="14" customWidth="1"/>
    <col min="17" max="17" width="11.5" bestFit="1" customWidth="1"/>
    <col min="18" max="18" width="13.75" bestFit="1" customWidth="1"/>
  </cols>
  <sheetData>
    <row r="1" spans="1:18" s="14" customFormat="1"/>
    <row r="2" spans="1:18" ht="15">
      <c r="A2" s="14"/>
      <c r="B2" s="2"/>
      <c r="C2" s="39" t="s">
        <v>97</v>
      </c>
      <c r="D2" s="40"/>
      <c r="E2" s="14"/>
      <c r="F2" s="2"/>
      <c r="G2" s="39" t="s">
        <v>97</v>
      </c>
      <c r="H2" s="40"/>
    </row>
    <row r="3" spans="1:18" ht="15">
      <c r="B3" s="23" t="s">
        <v>30</v>
      </c>
      <c r="C3" s="11" t="s">
        <v>13</v>
      </c>
      <c r="D3" s="11" t="s">
        <v>17</v>
      </c>
      <c r="E3" s="14"/>
      <c r="F3" s="23" t="s">
        <v>20</v>
      </c>
      <c r="G3" s="11" t="s">
        <v>13</v>
      </c>
      <c r="H3" s="11" t="s">
        <v>17</v>
      </c>
      <c r="M3" s="14" t="s">
        <v>98</v>
      </c>
      <c r="N3" s="14" t="s">
        <v>100</v>
      </c>
      <c r="O3" s="14" t="s">
        <v>99</v>
      </c>
      <c r="P3" s="14" t="s">
        <v>101</v>
      </c>
      <c r="Q3" s="14" t="s">
        <v>13</v>
      </c>
      <c r="R3" s="14" t="s">
        <v>102</v>
      </c>
    </row>
    <row r="4" spans="1:18">
      <c r="B4" s="15" t="s">
        <v>57</v>
      </c>
      <c r="C4" s="16">
        <f>SUM(Q4:Q6)</f>
        <v>14360708.09</v>
      </c>
      <c r="D4" s="12"/>
      <c r="E4" s="14"/>
      <c r="F4" s="12" t="s">
        <v>85</v>
      </c>
      <c r="G4" s="16">
        <f>SUM(C4:C7)</f>
        <v>54654288.730000004</v>
      </c>
      <c r="H4" s="12"/>
      <c r="L4" s="8">
        <v>39264</v>
      </c>
      <c r="M4" s="1">
        <v>5439302.7800000003</v>
      </c>
      <c r="N4" s="1"/>
      <c r="O4" s="1">
        <v>-145186</v>
      </c>
      <c r="Q4" s="1">
        <f>M4+O4</f>
        <v>5294116.78</v>
      </c>
      <c r="R4" s="1"/>
    </row>
    <row r="5" spans="1:18">
      <c r="B5" s="12" t="s">
        <v>58</v>
      </c>
      <c r="C5" s="16">
        <f>SUM(Q7:Q9)</f>
        <v>14374318.390000001</v>
      </c>
      <c r="D5" s="12"/>
      <c r="E5" s="14"/>
      <c r="F5" s="12" t="s">
        <v>86</v>
      </c>
      <c r="G5" s="16">
        <f>SUM(C8:C11)</f>
        <v>71615334.920000002</v>
      </c>
      <c r="H5" s="12"/>
      <c r="L5" s="8">
        <v>39295</v>
      </c>
      <c r="M5" s="1">
        <v>4843665.4200000009</v>
      </c>
      <c r="N5" s="1"/>
      <c r="O5" s="1">
        <v>-565513</v>
      </c>
      <c r="Q5" s="1">
        <f t="shared" ref="Q5:Q68" si="0">M5+O5</f>
        <v>4278152.4200000009</v>
      </c>
      <c r="R5" s="1"/>
    </row>
    <row r="6" spans="1:18">
      <c r="B6" s="12" t="s">
        <v>59</v>
      </c>
      <c r="C6" s="16">
        <f>SUM(Q10:Q12)</f>
        <v>11066136.190000001</v>
      </c>
      <c r="D6" s="12"/>
      <c r="E6" s="14"/>
      <c r="F6" s="12" t="s">
        <v>87</v>
      </c>
      <c r="G6" s="16">
        <f>SUM(C12:C15)</f>
        <v>77741869.829999998</v>
      </c>
      <c r="H6" s="12"/>
      <c r="L6" s="8">
        <v>39326</v>
      </c>
      <c r="M6" s="1">
        <v>4330388.8899999997</v>
      </c>
      <c r="N6" s="1"/>
      <c r="O6" s="1">
        <v>458050</v>
      </c>
      <c r="Q6" s="1">
        <f t="shared" si="0"/>
        <v>4788438.8899999997</v>
      </c>
      <c r="R6" s="1"/>
    </row>
    <row r="7" spans="1:18">
      <c r="B7" s="12" t="s">
        <v>60</v>
      </c>
      <c r="C7" s="16">
        <f>SUM(Q13:Q15)</f>
        <v>14853126.059999999</v>
      </c>
      <c r="D7" s="12"/>
      <c r="E7" s="14"/>
      <c r="F7" s="12" t="s">
        <v>88</v>
      </c>
      <c r="G7" s="16">
        <f>SUM(C16:C19)</f>
        <v>72959096.5</v>
      </c>
      <c r="H7" s="12"/>
      <c r="L7" s="8">
        <v>39356</v>
      </c>
      <c r="M7" s="1">
        <v>4874639.0500000007</v>
      </c>
      <c r="N7" s="1"/>
      <c r="O7" s="1">
        <v>387975</v>
      </c>
      <c r="Q7" s="1">
        <f t="shared" si="0"/>
        <v>5262614.0500000007</v>
      </c>
      <c r="R7" s="1"/>
    </row>
    <row r="8" spans="1:18">
      <c r="B8" s="12" t="s">
        <v>61</v>
      </c>
      <c r="C8" s="16">
        <f>SUM(Q16:Q18)</f>
        <v>16875069.830000002</v>
      </c>
      <c r="D8" s="12"/>
      <c r="E8" s="14"/>
      <c r="F8" s="12" t="s">
        <v>89</v>
      </c>
      <c r="G8" s="16">
        <f>SUM(C20:C23)</f>
        <v>55951571.410099998</v>
      </c>
      <c r="H8" s="12"/>
      <c r="L8" s="8">
        <v>39387</v>
      </c>
      <c r="M8" s="1">
        <v>4396502.96</v>
      </c>
      <c r="N8" s="1"/>
      <c r="O8" s="1">
        <v>-210109</v>
      </c>
      <c r="Q8" s="1">
        <f t="shared" si="0"/>
        <v>4186393.96</v>
      </c>
      <c r="R8" s="1"/>
    </row>
    <row r="9" spans="1:18">
      <c r="B9" s="12" t="s">
        <v>62</v>
      </c>
      <c r="C9" s="16">
        <f>SUM(Q19:Q21)</f>
        <v>21528977.43</v>
      </c>
      <c r="D9" s="12"/>
      <c r="E9" s="14"/>
      <c r="F9" s="12" t="s">
        <v>90</v>
      </c>
      <c r="G9" s="16">
        <f>SUM(C24:C27)</f>
        <v>44982944.219999999</v>
      </c>
      <c r="H9" s="12"/>
      <c r="L9" s="8">
        <v>39417</v>
      </c>
      <c r="M9" s="1">
        <v>4126536.38</v>
      </c>
      <c r="N9" s="1"/>
      <c r="O9" s="1">
        <v>798774</v>
      </c>
      <c r="Q9" s="1">
        <f t="shared" si="0"/>
        <v>4925310.38</v>
      </c>
      <c r="R9" s="1"/>
    </row>
    <row r="10" spans="1:18">
      <c r="B10" s="12" t="s">
        <v>63</v>
      </c>
      <c r="C10" s="16">
        <f>SUM(Q22:Q24)</f>
        <v>14686613.319999998</v>
      </c>
      <c r="D10" s="12"/>
      <c r="E10" s="14"/>
      <c r="F10" s="12" t="s">
        <v>91</v>
      </c>
      <c r="G10" s="16">
        <f>SUM(C28:C31)</f>
        <v>47614216.039999999</v>
      </c>
      <c r="H10" s="12"/>
      <c r="L10" s="8">
        <v>39448</v>
      </c>
      <c r="M10" s="1">
        <v>3017785.1700000004</v>
      </c>
      <c r="N10" s="1"/>
      <c r="O10" s="1">
        <v>-302171</v>
      </c>
      <c r="Q10" s="1">
        <f t="shared" si="0"/>
        <v>2715614.1700000004</v>
      </c>
      <c r="R10" s="1"/>
    </row>
    <row r="11" spans="1:18">
      <c r="B11" s="12" t="s">
        <v>64</v>
      </c>
      <c r="C11" s="16">
        <f>SUM(Q25:Q27)</f>
        <v>18524674.34</v>
      </c>
      <c r="D11" s="12"/>
      <c r="E11" s="14"/>
      <c r="F11" s="12" t="s">
        <v>92</v>
      </c>
      <c r="G11" s="16">
        <f>SUM(C32:C35)</f>
        <v>58044884.760000005</v>
      </c>
      <c r="H11" s="16"/>
      <c r="L11" s="8">
        <v>39479</v>
      </c>
      <c r="M11" s="1">
        <v>3725115.3200000008</v>
      </c>
      <c r="N11" s="1"/>
      <c r="O11" s="1">
        <v>174059</v>
      </c>
      <c r="Q11" s="1">
        <f t="shared" si="0"/>
        <v>3899174.3200000008</v>
      </c>
      <c r="R11" s="1"/>
    </row>
    <row r="12" spans="1:18">
      <c r="B12" s="12" t="s">
        <v>65</v>
      </c>
      <c r="C12" s="16">
        <f>SUM(Q28:Q30)</f>
        <v>18619964.400000002</v>
      </c>
      <c r="D12" s="12"/>
      <c r="E12" s="14"/>
      <c r="F12" s="12" t="s">
        <v>93</v>
      </c>
      <c r="G12" s="16">
        <f>SUM(C36:C39)</f>
        <v>62076571.700000003</v>
      </c>
      <c r="H12" s="16"/>
      <c r="L12" s="8">
        <v>39508</v>
      </c>
      <c r="M12" s="1">
        <v>4238196.7</v>
      </c>
      <c r="N12" s="1"/>
      <c r="O12" s="1">
        <v>213151</v>
      </c>
      <c r="Q12" s="1">
        <f t="shared" si="0"/>
        <v>4451347.7</v>
      </c>
      <c r="R12" s="1"/>
    </row>
    <row r="13" spans="1:18">
      <c r="B13" s="12" t="s">
        <v>66</v>
      </c>
      <c r="C13" s="16">
        <f>SUM(Q31:Q33)</f>
        <v>20088740.089999996</v>
      </c>
      <c r="D13" s="12"/>
      <c r="E13" s="14"/>
      <c r="F13" s="12" t="s">
        <v>94</v>
      </c>
      <c r="G13" s="12"/>
      <c r="H13" s="16">
        <f>SUM(D40:D43)</f>
        <v>70961597.497538552</v>
      </c>
      <c r="L13" s="8">
        <v>39539</v>
      </c>
      <c r="M13" s="1">
        <v>5170041.6899999995</v>
      </c>
      <c r="N13" s="1"/>
      <c r="O13" s="1">
        <v>-762356</v>
      </c>
      <c r="Q13" s="1">
        <f t="shared" si="0"/>
        <v>4407685.6899999995</v>
      </c>
      <c r="R13" s="1"/>
    </row>
    <row r="14" spans="1:18">
      <c r="B14" s="12" t="s">
        <v>69</v>
      </c>
      <c r="C14" s="16">
        <f>SUM(Q34:Q36)</f>
        <v>16087995.1</v>
      </c>
      <c r="D14" s="12"/>
      <c r="E14" s="14"/>
      <c r="F14" s="12" t="s">
        <v>95</v>
      </c>
      <c r="G14" s="12"/>
      <c r="H14" s="16">
        <f>SUM(D44:D47)</f>
        <v>73165209.096073195</v>
      </c>
      <c r="L14" s="8">
        <v>39569</v>
      </c>
      <c r="M14" s="1">
        <v>4827916.99</v>
      </c>
      <c r="N14" s="1"/>
      <c r="O14" s="1">
        <v>139577</v>
      </c>
      <c r="Q14" s="1">
        <f t="shared" si="0"/>
        <v>4967493.99</v>
      </c>
      <c r="R14" s="1"/>
    </row>
    <row r="15" spans="1:18">
      <c r="B15" s="12" t="s">
        <v>67</v>
      </c>
      <c r="C15" s="16">
        <f>SUM(Q37:Q39)</f>
        <v>22945170.239999998</v>
      </c>
      <c r="D15" s="12"/>
      <c r="E15" s="14"/>
      <c r="F15" s="12" t="s">
        <v>96</v>
      </c>
      <c r="G15" s="12"/>
      <c r="H15" s="16">
        <f>SUM(D48:D51)</f>
        <v>75375626.183784902</v>
      </c>
      <c r="L15" s="8">
        <v>39600</v>
      </c>
      <c r="M15" s="1">
        <v>5400032.379999999</v>
      </c>
      <c r="N15" s="1"/>
      <c r="O15" s="1">
        <v>77914</v>
      </c>
      <c r="Q15" s="1">
        <f t="shared" si="0"/>
        <v>5477946.379999999</v>
      </c>
      <c r="R15" s="1"/>
    </row>
    <row r="16" spans="1:18">
      <c r="B16" s="12" t="s">
        <v>68</v>
      </c>
      <c r="C16" s="16">
        <f>SUM(Q40:Q42)</f>
        <v>18876302.48</v>
      </c>
      <c r="D16" s="12"/>
      <c r="E16" s="14"/>
      <c r="F16" s="12" t="s">
        <v>108</v>
      </c>
      <c r="G16" s="12"/>
      <c r="H16" s="16">
        <f>SUM(D52:D55)</f>
        <v>78936775.844529599</v>
      </c>
      <c r="L16" s="8">
        <v>39630</v>
      </c>
      <c r="M16" s="1">
        <v>5867066.29</v>
      </c>
      <c r="N16" s="1"/>
      <c r="O16" s="1">
        <v>-1480850</v>
      </c>
      <c r="Q16" s="1">
        <f t="shared" si="0"/>
        <v>4386216.29</v>
      </c>
      <c r="R16" s="1"/>
    </row>
    <row r="17" spans="2:18">
      <c r="B17" s="12" t="s">
        <v>70</v>
      </c>
      <c r="C17" s="16">
        <f>SUM(Q43:Q45)</f>
        <v>19906831.689999998</v>
      </c>
      <c r="D17" s="12"/>
      <c r="E17" s="14"/>
      <c r="F17" s="12" t="s">
        <v>118</v>
      </c>
      <c r="G17" s="12"/>
      <c r="H17" s="16">
        <f>SUM(D56:D59)</f>
        <v>82100163.976861417</v>
      </c>
      <c r="L17" s="8">
        <v>39661</v>
      </c>
      <c r="M17" s="1">
        <v>4799728.17</v>
      </c>
      <c r="N17" s="1"/>
      <c r="O17" s="1">
        <v>1722922</v>
      </c>
      <c r="Q17" s="1">
        <f t="shared" si="0"/>
        <v>6522650.1699999999</v>
      </c>
      <c r="R17" s="1"/>
    </row>
    <row r="18" spans="2:18">
      <c r="B18" s="12" t="s">
        <v>71</v>
      </c>
      <c r="C18" s="16">
        <f>SUM(Q46:Q48)</f>
        <v>17543075.920000002</v>
      </c>
      <c r="D18" s="12"/>
      <c r="E18" s="14"/>
      <c r="F18" s="14"/>
      <c r="G18" s="14"/>
      <c r="H18" s="14"/>
      <c r="L18" s="8">
        <v>39692</v>
      </c>
      <c r="M18" s="1">
        <v>5728090.3700000001</v>
      </c>
      <c r="N18" s="1"/>
      <c r="O18" s="1">
        <v>238113</v>
      </c>
      <c r="Q18" s="1">
        <f t="shared" si="0"/>
        <v>5966203.3700000001</v>
      </c>
      <c r="R18" s="1"/>
    </row>
    <row r="19" spans="2:18">
      <c r="B19" s="12" t="s">
        <v>72</v>
      </c>
      <c r="C19" s="16">
        <f>SUM(Q49:Q51)</f>
        <v>16632886.41</v>
      </c>
      <c r="D19" s="12"/>
      <c r="E19" s="14"/>
      <c r="F19" s="14"/>
      <c r="G19" s="14"/>
      <c r="H19" s="14"/>
      <c r="L19" s="8">
        <v>39722</v>
      </c>
      <c r="M19" s="1">
        <v>5779327.2800000003</v>
      </c>
      <c r="N19" s="1"/>
      <c r="O19" s="1">
        <v>0</v>
      </c>
      <c r="Q19" s="1">
        <f t="shared" si="0"/>
        <v>5779327.2800000003</v>
      </c>
      <c r="R19" s="1"/>
    </row>
    <row r="20" spans="2:18">
      <c r="B20" s="12" t="s">
        <v>73</v>
      </c>
      <c r="C20" s="16">
        <f>SUM(Q52:Q54)</f>
        <v>16266017.020099999</v>
      </c>
      <c r="D20" s="12"/>
      <c r="E20" s="14"/>
      <c r="F20" s="14"/>
      <c r="G20" s="14"/>
      <c r="H20" s="14"/>
      <c r="L20" s="8">
        <v>39753</v>
      </c>
      <c r="M20" s="1">
        <v>6362548.79</v>
      </c>
      <c r="N20" s="1"/>
      <c r="O20" s="1">
        <v>1249754</v>
      </c>
      <c r="Q20" s="1">
        <f t="shared" si="0"/>
        <v>7612302.79</v>
      </c>
      <c r="R20" s="1"/>
    </row>
    <row r="21" spans="2:18">
      <c r="B21" s="12" t="s">
        <v>74</v>
      </c>
      <c r="C21" s="16">
        <f>SUM(Q55:Q57)</f>
        <v>15153677.280000001</v>
      </c>
      <c r="D21" s="12"/>
      <c r="E21" s="14"/>
      <c r="F21" s="14"/>
      <c r="G21" s="14"/>
      <c r="H21" s="14"/>
      <c r="L21" s="8">
        <v>39783</v>
      </c>
      <c r="M21" s="1">
        <v>7367215.3599999994</v>
      </c>
      <c r="N21" s="1"/>
      <c r="O21" s="1">
        <v>770132</v>
      </c>
      <c r="Q21" s="1">
        <f t="shared" si="0"/>
        <v>8137347.3599999994</v>
      </c>
      <c r="R21" s="1"/>
    </row>
    <row r="22" spans="2:18">
      <c r="B22" s="12" t="s">
        <v>75</v>
      </c>
      <c r="C22" s="16">
        <f>SUM(Q58:Q60)</f>
        <v>13788121.640000001</v>
      </c>
      <c r="D22" s="12"/>
      <c r="E22" s="14"/>
      <c r="F22" s="14"/>
      <c r="G22" s="14"/>
      <c r="H22" s="14"/>
      <c r="L22" s="8">
        <v>39814</v>
      </c>
      <c r="M22" s="1">
        <v>3335034.1500000004</v>
      </c>
      <c r="N22" s="1"/>
      <c r="O22" s="1">
        <v>16402285</v>
      </c>
      <c r="Q22" s="1">
        <f t="shared" si="0"/>
        <v>19737319.149999999</v>
      </c>
      <c r="R22" s="1"/>
    </row>
    <row r="23" spans="2:18">
      <c r="B23" s="12" t="s">
        <v>76</v>
      </c>
      <c r="C23" s="16">
        <f>SUM(Q61:Q63)</f>
        <v>10743755.470000001</v>
      </c>
      <c r="D23" s="12"/>
      <c r="E23" s="14"/>
      <c r="F23" s="14"/>
      <c r="G23" s="14"/>
      <c r="H23" s="14"/>
      <c r="L23" s="8">
        <v>39845</v>
      </c>
      <c r="M23" s="1">
        <v>5122694.8100000005</v>
      </c>
      <c r="N23" s="1"/>
      <c r="O23" s="1">
        <v>-16690714</v>
      </c>
      <c r="Q23" s="1">
        <f t="shared" si="0"/>
        <v>-11568019.189999999</v>
      </c>
      <c r="R23" s="1"/>
    </row>
    <row r="24" spans="2:18">
      <c r="B24" s="12" t="s">
        <v>77</v>
      </c>
      <c r="C24" s="16">
        <f>SUM(Q64:Q66)</f>
        <v>13750320.129999999</v>
      </c>
      <c r="D24" s="12"/>
      <c r="E24" s="14"/>
      <c r="F24" s="14"/>
      <c r="G24" s="14"/>
      <c r="H24" s="14"/>
      <c r="L24" s="8">
        <v>39873</v>
      </c>
      <c r="M24" s="1">
        <v>5961469.3599999994</v>
      </c>
      <c r="N24" s="1"/>
      <c r="O24" s="1">
        <v>555844</v>
      </c>
      <c r="Q24" s="1">
        <f t="shared" si="0"/>
        <v>6517313.3599999994</v>
      </c>
      <c r="R24" s="1"/>
    </row>
    <row r="25" spans="2:18">
      <c r="B25" s="12" t="s">
        <v>78</v>
      </c>
      <c r="C25" s="16">
        <f>SUM(Q67:Q69)</f>
        <v>14199833.039999999</v>
      </c>
      <c r="D25" s="12"/>
      <c r="E25" s="14"/>
      <c r="F25" s="14"/>
      <c r="G25" s="14"/>
      <c r="H25" s="14"/>
      <c r="L25" s="8">
        <v>39904</v>
      </c>
      <c r="M25" s="1">
        <v>5505133.3600000003</v>
      </c>
      <c r="N25" s="1"/>
      <c r="O25" s="1">
        <v>279452</v>
      </c>
      <c r="Q25" s="1">
        <f t="shared" si="0"/>
        <v>5784585.3600000003</v>
      </c>
      <c r="R25" s="1"/>
    </row>
    <row r="26" spans="2:18">
      <c r="B26" s="12" t="s">
        <v>79</v>
      </c>
      <c r="C26" s="16">
        <f>SUM(Q70:Q72)</f>
        <v>9828201.1999999993</v>
      </c>
      <c r="D26" s="12"/>
      <c r="E26" s="14"/>
      <c r="F26" s="14"/>
      <c r="G26" s="14"/>
      <c r="H26" s="14"/>
      <c r="L26" s="8">
        <v>39934</v>
      </c>
      <c r="M26" s="1">
        <v>6598632.6499999994</v>
      </c>
      <c r="N26" s="1"/>
      <c r="O26" s="1">
        <v>-31527</v>
      </c>
      <c r="Q26" s="1">
        <f t="shared" si="0"/>
        <v>6567105.6499999994</v>
      </c>
      <c r="R26" s="1"/>
    </row>
    <row r="27" spans="2:18">
      <c r="B27" s="12" t="s">
        <v>80</v>
      </c>
      <c r="C27" s="16">
        <f>SUM(Q73:Q75)</f>
        <v>7204589.8500000006</v>
      </c>
      <c r="D27" s="12"/>
      <c r="E27" s="14"/>
      <c r="F27" s="14"/>
      <c r="G27" s="14"/>
      <c r="H27" s="14"/>
      <c r="L27" s="8">
        <v>39965</v>
      </c>
      <c r="M27" s="1">
        <v>6276231.3300000001</v>
      </c>
      <c r="N27" s="1"/>
      <c r="O27" s="1">
        <v>-103248</v>
      </c>
      <c r="Q27" s="1">
        <f t="shared" si="0"/>
        <v>6172983.3300000001</v>
      </c>
      <c r="R27" s="1"/>
    </row>
    <row r="28" spans="2:18">
      <c r="B28" s="12" t="s">
        <v>81</v>
      </c>
      <c r="C28" s="16">
        <f>SUM(Q76:Q78)</f>
        <v>11153730.530000001</v>
      </c>
      <c r="D28" s="12"/>
      <c r="E28" s="14"/>
      <c r="F28" s="14"/>
      <c r="G28" s="14"/>
      <c r="H28" s="14"/>
      <c r="L28" s="8">
        <v>39995</v>
      </c>
      <c r="M28" s="1">
        <v>6562067.9100000011</v>
      </c>
      <c r="N28" s="1"/>
      <c r="O28" s="1">
        <v>146833</v>
      </c>
      <c r="Q28" s="1">
        <f t="shared" si="0"/>
        <v>6708900.9100000011</v>
      </c>
      <c r="R28" s="1"/>
    </row>
    <row r="29" spans="2:18">
      <c r="B29" s="12" t="s">
        <v>82</v>
      </c>
      <c r="C29" s="16">
        <f>SUM(Q79:Q81)</f>
        <v>13778214.84</v>
      </c>
      <c r="D29" s="17"/>
      <c r="E29" s="14"/>
      <c r="F29" s="14"/>
      <c r="G29" s="14"/>
      <c r="H29" s="14"/>
      <c r="L29" s="8">
        <v>40026</v>
      </c>
      <c r="M29" s="1">
        <v>6384655.7200000007</v>
      </c>
      <c r="N29" s="1"/>
      <c r="O29" s="1">
        <v>-571636</v>
      </c>
      <c r="Q29" s="1">
        <f t="shared" si="0"/>
        <v>5813019.7200000007</v>
      </c>
      <c r="R29" s="1"/>
    </row>
    <row r="30" spans="2:18">
      <c r="B30" s="12" t="s">
        <v>83</v>
      </c>
      <c r="C30" s="16">
        <f>SUM(Q82:Q84)</f>
        <v>11148116.050000001</v>
      </c>
      <c r="D30" s="12"/>
      <c r="E30" s="14"/>
      <c r="F30" s="14"/>
      <c r="G30" s="14"/>
      <c r="H30" s="14"/>
      <c r="L30" s="8">
        <v>40057</v>
      </c>
      <c r="M30" s="1">
        <v>6830167.7699999996</v>
      </c>
      <c r="N30" s="1"/>
      <c r="O30" s="1">
        <v>-732124</v>
      </c>
      <c r="Q30" s="1">
        <f t="shared" si="0"/>
        <v>6098043.7699999996</v>
      </c>
      <c r="R30" s="1"/>
    </row>
    <row r="31" spans="2:18">
      <c r="B31" s="12" t="s">
        <v>84</v>
      </c>
      <c r="C31" s="16">
        <f>SUM(Q85:Q87)</f>
        <v>11534154.619999999</v>
      </c>
      <c r="D31" s="12"/>
      <c r="E31" s="14"/>
      <c r="F31" s="14"/>
      <c r="G31" s="14"/>
      <c r="H31" s="14"/>
      <c r="L31" s="8">
        <v>40087</v>
      </c>
      <c r="M31" s="1">
        <v>5687079.2199999997</v>
      </c>
      <c r="N31" s="1"/>
      <c r="O31" s="1">
        <v>-66532</v>
      </c>
      <c r="Q31" s="1">
        <f t="shared" si="0"/>
        <v>5620547.2199999997</v>
      </c>
      <c r="R31" s="1"/>
    </row>
    <row r="32" spans="2:18">
      <c r="B32" s="12" t="s">
        <v>35</v>
      </c>
      <c r="C32" s="16">
        <f>SUM(Q88:Q90)</f>
        <v>14034520.620000001</v>
      </c>
      <c r="D32" s="16"/>
      <c r="E32" s="14"/>
      <c r="F32" s="14"/>
      <c r="G32" s="14"/>
      <c r="H32" s="14"/>
      <c r="L32" s="8">
        <v>40118</v>
      </c>
      <c r="M32" s="1">
        <v>6081638.7300000004</v>
      </c>
      <c r="N32" s="1"/>
      <c r="O32" s="1">
        <v>8716</v>
      </c>
      <c r="Q32" s="1">
        <f t="shared" si="0"/>
        <v>6090354.7300000004</v>
      </c>
      <c r="R32" s="1"/>
    </row>
    <row r="33" spans="2:18">
      <c r="B33" s="12" t="s">
        <v>36</v>
      </c>
      <c r="C33" s="16">
        <f>SUM(Q91:Q93)</f>
        <v>15017774.23</v>
      </c>
      <c r="D33" s="16"/>
      <c r="E33" s="14"/>
      <c r="F33" s="14"/>
      <c r="G33" s="14"/>
      <c r="H33" s="14"/>
      <c r="L33" s="8">
        <v>40148</v>
      </c>
      <c r="M33" s="1">
        <v>7695836.1399999987</v>
      </c>
      <c r="N33" s="1"/>
      <c r="O33" s="1">
        <v>682002</v>
      </c>
      <c r="Q33" s="1">
        <f t="shared" si="0"/>
        <v>8377838.1399999987</v>
      </c>
      <c r="R33" s="1"/>
    </row>
    <row r="34" spans="2:18">
      <c r="B34" s="12" t="s">
        <v>37</v>
      </c>
      <c r="C34" s="16">
        <f>SUM(Q94:Q96)</f>
        <v>12506033.350000001</v>
      </c>
      <c r="D34" s="16"/>
      <c r="E34" s="14"/>
      <c r="F34" s="14"/>
      <c r="G34" s="14"/>
      <c r="H34" s="14"/>
      <c r="L34" s="8">
        <v>40179</v>
      </c>
      <c r="M34" s="1">
        <v>3994604.9000000004</v>
      </c>
      <c r="N34" s="1"/>
      <c r="O34" s="1">
        <v>812332</v>
      </c>
      <c r="Q34" s="1">
        <f t="shared" si="0"/>
        <v>4806936.9000000004</v>
      </c>
      <c r="R34" s="1"/>
    </row>
    <row r="35" spans="2:18">
      <c r="B35" s="12" t="s">
        <v>38</v>
      </c>
      <c r="C35" s="16">
        <f>SUM(Q97:Q99)</f>
        <v>16486556.560000001</v>
      </c>
      <c r="D35" s="16"/>
      <c r="E35" s="14"/>
      <c r="F35" s="14"/>
      <c r="G35" s="14"/>
      <c r="H35" s="14"/>
      <c r="L35" s="8">
        <v>40210</v>
      </c>
      <c r="M35" s="1">
        <v>5685190.71</v>
      </c>
      <c r="N35" s="1"/>
      <c r="O35" s="1">
        <v>-684402</v>
      </c>
      <c r="Q35" s="1">
        <f t="shared" si="0"/>
        <v>5000788.71</v>
      </c>
      <c r="R35" s="1"/>
    </row>
    <row r="36" spans="2:18">
      <c r="B36" s="12" t="s">
        <v>39</v>
      </c>
      <c r="C36" s="16">
        <f>SUM(Q100:Q102)</f>
        <v>15397023.379999999</v>
      </c>
      <c r="D36" s="16"/>
      <c r="E36" s="14"/>
      <c r="F36" s="14"/>
      <c r="G36" s="14"/>
      <c r="H36" s="14"/>
      <c r="L36" s="8">
        <v>40238</v>
      </c>
      <c r="M36" s="1">
        <v>7315769.4900000002</v>
      </c>
      <c r="N36" s="1"/>
      <c r="O36" s="1">
        <v>-1035500</v>
      </c>
      <c r="Q36" s="1">
        <f t="shared" si="0"/>
        <v>6280269.4900000002</v>
      </c>
      <c r="R36" s="1"/>
    </row>
    <row r="37" spans="2:18">
      <c r="B37" s="12" t="s">
        <v>40</v>
      </c>
      <c r="C37" s="16">
        <f>SUM(Q103:Q105)</f>
        <v>15796725.970000001</v>
      </c>
      <c r="D37" s="16"/>
      <c r="E37" s="14"/>
      <c r="F37" s="14"/>
      <c r="G37" s="14"/>
      <c r="H37" s="14"/>
      <c r="L37" s="8">
        <v>40269</v>
      </c>
      <c r="M37" s="1">
        <v>5752028.04</v>
      </c>
      <c r="N37" s="1"/>
      <c r="O37" s="1">
        <v>-261217</v>
      </c>
      <c r="Q37" s="1">
        <f t="shared" si="0"/>
        <v>5490811.04</v>
      </c>
      <c r="R37" s="1"/>
    </row>
    <row r="38" spans="2:18">
      <c r="B38" s="12" t="s">
        <v>41</v>
      </c>
      <c r="C38" s="16">
        <f>SUM(Q106:Q108)</f>
        <v>13150679.579999998</v>
      </c>
      <c r="D38" s="16"/>
      <c r="E38" s="14"/>
      <c r="F38" s="14"/>
      <c r="G38" s="14"/>
      <c r="H38" s="14"/>
      <c r="L38" s="8">
        <v>40299</v>
      </c>
      <c r="M38" s="1">
        <v>6630319.9499999993</v>
      </c>
      <c r="N38" s="1"/>
      <c r="O38" s="1">
        <v>-265284</v>
      </c>
      <c r="Q38" s="1">
        <f t="shared" si="0"/>
        <v>6365035.9499999993</v>
      </c>
      <c r="R38" s="1"/>
    </row>
    <row r="39" spans="2:18">
      <c r="B39" s="12" t="s">
        <v>42</v>
      </c>
      <c r="C39" s="16">
        <f>SUM(Q109:Q111)</f>
        <v>17732142.77</v>
      </c>
      <c r="D39" s="16"/>
      <c r="E39" s="14"/>
      <c r="F39" s="14"/>
      <c r="G39" s="14"/>
      <c r="H39" s="14"/>
      <c r="L39" s="8">
        <v>40330</v>
      </c>
      <c r="M39" s="1">
        <v>6854524.25</v>
      </c>
      <c r="N39" s="1"/>
      <c r="O39" s="1">
        <v>4234799</v>
      </c>
      <c r="Q39" s="1">
        <f t="shared" si="0"/>
        <v>11089323.25</v>
      </c>
      <c r="R39" s="1"/>
    </row>
    <row r="40" spans="2:18">
      <c r="B40" s="12" t="s">
        <v>43</v>
      </c>
      <c r="C40" s="16">
        <f>SUM(Q112:Q114)</f>
        <v>17710965.59</v>
      </c>
      <c r="D40" s="16">
        <f>SUM(R112:R114)</f>
        <v>18107111.299903855</v>
      </c>
      <c r="E40" s="14"/>
      <c r="F40" s="14"/>
      <c r="G40" s="14"/>
      <c r="H40" s="14"/>
      <c r="L40" s="8">
        <v>40360</v>
      </c>
      <c r="M40" s="1">
        <v>5731954.1399999997</v>
      </c>
      <c r="N40" s="1"/>
      <c r="O40" s="1">
        <v>863179</v>
      </c>
      <c r="Q40" s="1">
        <f t="shared" si="0"/>
        <v>6595133.1399999997</v>
      </c>
      <c r="R40" s="1"/>
    </row>
    <row r="41" spans="2:18">
      <c r="B41" s="12" t="s">
        <v>44</v>
      </c>
      <c r="C41" s="16">
        <f>SUM(Q115:Q117)</f>
        <v>19872673.310000002</v>
      </c>
      <c r="D41" s="16">
        <f>SUM(R115:R117)</f>
        <v>18730553.000311565</v>
      </c>
      <c r="E41" s="14"/>
      <c r="F41" s="14"/>
      <c r="G41" s="14"/>
      <c r="H41" s="14"/>
      <c r="L41" s="8">
        <v>40391</v>
      </c>
      <c r="M41" s="1">
        <v>6118675.2199999997</v>
      </c>
      <c r="N41" s="1"/>
      <c r="O41" s="1">
        <v>662456</v>
      </c>
      <c r="Q41" s="1">
        <f t="shared" si="0"/>
        <v>6781131.2199999997</v>
      </c>
      <c r="R41" s="1"/>
    </row>
    <row r="42" spans="2:18">
      <c r="B42" s="12" t="s">
        <v>45</v>
      </c>
      <c r="C42" s="16">
        <f>SUM(Q118:Q120)</f>
        <v>14965641.32</v>
      </c>
      <c r="D42" s="16">
        <f>SUM(R118:R120)</f>
        <v>14839442.633811563</v>
      </c>
      <c r="E42" s="14"/>
      <c r="F42" s="14"/>
      <c r="G42" s="14"/>
      <c r="H42" s="14"/>
      <c r="L42" s="8">
        <v>40422</v>
      </c>
      <c r="M42" s="1">
        <v>6990766.1200000001</v>
      </c>
      <c r="N42" s="1"/>
      <c r="O42" s="1">
        <v>-1490728</v>
      </c>
      <c r="Q42" s="1">
        <f t="shared" si="0"/>
        <v>5500038.1200000001</v>
      </c>
      <c r="R42" s="1"/>
    </row>
    <row r="43" spans="2:18">
      <c r="B43" s="12" t="s">
        <v>46</v>
      </c>
      <c r="C43" s="12"/>
      <c r="D43" s="16">
        <f>SUM(R121:R123)</f>
        <v>19284490.563511562</v>
      </c>
      <c r="E43" s="14"/>
      <c r="F43" s="14"/>
      <c r="G43" s="14"/>
      <c r="H43" s="14"/>
      <c r="L43" s="8">
        <v>40452</v>
      </c>
      <c r="M43" s="1">
        <v>3293139.84</v>
      </c>
      <c r="N43" s="1"/>
      <c r="O43" s="1">
        <v>5113143</v>
      </c>
      <c r="Q43" s="1">
        <f t="shared" si="0"/>
        <v>8406282.8399999999</v>
      </c>
      <c r="R43" s="1"/>
    </row>
    <row r="44" spans="2:18">
      <c r="B44" s="12" t="s">
        <v>47</v>
      </c>
      <c r="C44" s="12"/>
      <c r="D44" s="16">
        <f>SUM(R124:R126)</f>
        <v>19365244.611061797</v>
      </c>
      <c r="E44" s="14"/>
      <c r="F44" s="14"/>
      <c r="G44" s="14"/>
      <c r="H44" s="14"/>
      <c r="L44" s="8">
        <v>40483</v>
      </c>
      <c r="M44" s="1">
        <v>6807553.8900000006</v>
      </c>
      <c r="N44" s="1"/>
      <c r="O44" s="1">
        <v>4526531</v>
      </c>
      <c r="Q44" s="1">
        <f t="shared" si="0"/>
        <v>11334084.890000001</v>
      </c>
      <c r="R44" s="1"/>
    </row>
    <row r="45" spans="2:18">
      <c r="B45" s="12" t="s">
        <v>48</v>
      </c>
      <c r="C45" s="12"/>
      <c r="D45" s="16">
        <f>SUM(R127:R129)</f>
        <v>19187523.875543617</v>
      </c>
      <c r="E45" s="14"/>
      <c r="F45" s="14"/>
      <c r="G45" s="14"/>
      <c r="H45" s="14"/>
      <c r="L45" s="8">
        <v>40513</v>
      </c>
      <c r="M45" s="1">
        <v>6769043.959999999</v>
      </c>
      <c r="N45" s="1"/>
      <c r="O45" s="1">
        <v>-6602580</v>
      </c>
      <c r="Q45" s="1">
        <f t="shared" si="0"/>
        <v>166463.95999999903</v>
      </c>
      <c r="R45" s="1"/>
    </row>
    <row r="46" spans="2:18">
      <c r="B46" s="12" t="s">
        <v>49</v>
      </c>
      <c r="C46" s="12"/>
      <c r="D46" s="16">
        <f>SUM(R130:R132)</f>
        <v>15085695.513337867</v>
      </c>
      <c r="E46" s="14"/>
      <c r="F46" s="14"/>
      <c r="G46" s="14"/>
      <c r="H46" s="14"/>
      <c r="L46" s="8">
        <v>40544</v>
      </c>
      <c r="M46" s="1">
        <v>3791809.83</v>
      </c>
      <c r="N46" s="1"/>
      <c r="O46" s="1">
        <v>2318127</v>
      </c>
      <c r="Q46" s="1">
        <f t="shared" si="0"/>
        <v>6109936.8300000001</v>
      </c>
      <c r="R46" s="1"/>
    </row>
    <row r="47" spans="2:18">
      <c r="B47" s="12" t="s">
        <v>50</v>
      </c>
      <c r="C47" s="12"/>
      <c r="D47" s="16">
        <f>SUM(R133:R135)</f>
        <v>19526745.096129917</v>
      </c>
      <c r="E47" s="14"/>
      <c r="F47" s="14"/>
      <c r="G47" s="14"/>
      <c r="H47" s="14"/>
      <c r="L47" s="8">
        <v>40575</v>
      </c>
      <c r="M47" s="1">
        <v>4643693.1999999993</v>
      </c>
      <c r="N47" s="1"/>
      <c r="O47" s="1">
        <v>641303</v>
      </c>
      <c r="Q47" s="1">
        <f t="shared" si="0"/>
        <v>5284996.1999999993</v>
      </c>
      <c r="R47" s="1"/>
    </row>
    <row r="48" spans="2:18">
      <c r="B48" s="12" t="s">
        <v>51</v>
      </c>
      <c r="C48" s="12"/>
      <c r="D48" s="16">
        <f>SUM(R136:R138)</f>
        <v>19844181.749865156</v>
      </c>
      <c r="E48" s="14"/>
      <c r="F48" s="14"/>
      <c r="G48" s="14"/>
      <c r="H48" s="14"/>
      <c r="L48" s="8">
        <v>40603</v>
      </c>
      <c r="M48" s="1">
        <v>5190575.8900000015</v>
      </c>
      <c r="N48" s="1"/>
      <c r="O48" s="1">
        <v>957567</v>
      </c>
      <c r="Q48" s="1">
        <f t="shared" si="0"/>
        <v>6148142.8900000015</v>
      </c>
      <c r="R48" s="1"/>
    </row>
    <row r="49" spans="2:18">
      <c r="B49" s="12" t="s">
        <v>52</v>
      </c>
      <c r="C49" s="12"/>
      <c r="D49" s="16">
        <f>SUM(R139:R141)</f>
        <v>19789441.987353288</v>
      </c>
      <c r="E49" s="14"/>
      <c r="F49" s="14"/>
      <c r="G49" s="14"/>
      <c r="H49" s="14"/>
      <c r="L49" s="8">
        <v>40634</v>
      </c>
      <c r="M49" s="1">
        <v>5274516.0000000009</v>
      </c>
      <c r="N49" s="1"/>
      <c r="O49" s="1">
        <v>-1776453</v>
      </c>
      <c r="Q49" s="1">
        <f t="shared" si="0"/>
        <v>3498063.0000000009</v>
      </c>
      <c r="R49" s="1"/>
    </row>
    <row r="50" spans="2:18">
      <c r="B50" s="12" t="s">
        <v>53</v>
      </c>
      <c r="C50" s="12"/>
      <c r="D50" s="16">
        <f>SUM(R142:R144)</f>
        <v>15639199.100216353</v>
      </c>
      <c r="E50" s="14"/>
      <c r="F50" s="14"/>
      <c r="G50" s="14"/>
      <c r="H50" s="14"/>
      <c r="L50" s="8">
        <v>40664</v>
      </c>
      <c r="M50" s="1">
        <v>6793385.8600000003</v>
      </c>
      <c r="N50" s="1"/>
      <c r="O50" s="1">
        <v>-350554</v>
      </c>
      <c r="Q50" s="1">
        <f t="shared" si="0"/>
        <v>6442831.8600000003</v>
      </c>
      <c r="R50" s="1"/>
    </row>
    <row r="51" spans="2:18">
      <c r="B51" s="12" t="s">
        <v>54</v>
      </c>
      <c r="C51" s="12"/>
      <c r="D51" s="16">
        <f>SUM(R145:R147)</f>
        <v>20102803.346350119</v>
      </c>
      <c r="E51" s="14"/>
      <c r="F51" s="14"/>
      <c r="G51" s="14"/>
      <c r="H51" s="14"/>
      <c r="L51" s="8">
        <v>40695</v>
      </c>
      <c r="M51" s="1">
        <v>6830055.5499999998</v>
      </c>
      <c r="N51" s="1"/>
      <c r="O51" s="1">
        <v>-138064</v>
      </c>
      <c r="Q51" s="1">
        <f t="shared" si="0"/>
        <v>6691991.5499999998</v>
      </c>
      <c r="R51" s="1"/>
    </row>
    <row r="52" spans="2:18">
      <c r="B52" s="12" t="s">
        <v>104</v>
      </c>
      <c r="C52" s="12"/>
      <c r="D52" s="16">
        <f>SUM(R148:R150)</f>
        <v>20709856.143670399</v>
      </c>
      <c r="L52" s="8">
        <v>40725</v>
      </c>
      <c r="M52" s="1">
        <v>5998732.4900000002</v>
      </c>
      <c r="N52" s="1"/>
      <c r="O52" s="1">
        <v>-817750</v>
      </c>
      <c r="Q52" s="1">
        <f t="shared" si="0"/>
        <v>5180982.49</v>
      </c>
      <c r="R52" s="1"/>
    </row>
    <row r="53" spans="2:18">
      <c r="B53" s="12" t="s">
        <v>105</v>
      </c>
      <c r="C53" s="12"/>
      <c r="D53" s="16">
        <f>SUM(R151:R153)</f>
        <v>20726903.925265215</v>
      </c>
      <c r="L53" s="8">
        <v>40756</v>
      </c>
      <c r="M53" s="1">
        <v>6566966.709999999</v>
      </c>
      <c r="N53" s="1"/>
      <c r="O53" s="1">
        <v>-782844.12990000006</v>
      </c>
      <c r="Q53" s="1">
        <f t="shared" si="0"/>
        <v>5784122.580099999</v>
      </c>
      <c r="R53" s="1"/>
    </row>
    <row r="54" spans="2:18">
      <c r="B54" s="12" t="s">
        <v>106</v>
      </c>
      <c r="C54" s="12"/>
      <c r="D54" s="16">
        <f>SUM(R154:R156)</f>
        <v>16485428.280300133</v>
      </c>
      <c r="L54" s="8">
        <v>40787</v>
      </c>
      <c r="M54" s="1">
        <v>6527446.8200000012</v>
      </c>
      <c r="N54" s="1"/>
      <c r="O54" s="1">
        <v>-1226534.8700000001</v>
      </c>
      <c r="Q54" s="1">
        <f t="shared" si="0"/>
        <v>5300911.9500000011</v>
      </c>
      <c r="R54" s="1"/>
    </row>
    <row r="55" spans="2:18">
      <c r="B55" s="12" t="s">
        <v>107</v>
      </c>
      <c r="C55" s="12"/>
      <c r="D55" s="16">
        <f>SUM(R157:R159)</f>
        <v>21014587.495293848</v>
      </c>
      <c r="L55" s="8">
        <v>40817</v>
      </c>
      <c r="M55" s="1">
        <v>6969904.8300000001</v>
      </c>
      <c r="N55" s="1"/>
      <c r="O55" s="1">
        <v>-1484637</v>
      </c>
      <c r="Q55" s="1">
        <f t="shared" si="0"/>
        <v>5485267.8300000001</v>
      </c>
      <c r="R55" s="1"/>
    </row>
    <row r="56" spans="2:18">
      <c r="B56" s="12" t="s">
        <v>114</v>
      </c>
      <c r="C56" s="12"/>
      <c r="D56" s="16">
        <f>SUM(R160:R162)</f>
        <v>21623805.304214969</v>
      </c>
      <c r="L56" s="8">
        <v>40848</v>
      </c>
      <c r="M56" s="1">
        <v>6109485.6299999999</v>
      </c>
      <c r="N56" s="1"/>
      <c r="O56" s="1">
        <v>-1881160</v>
      </c>
      <c r="Q56" s="1">
        <f t="shared" si="0"/>
        <v>4228325.63</v>
      </c>
      <c r="R56" s="1"/>
    </row>
    <row r="57" spans="2:18">
      <c r="B57" s="12" t="s">
        <v>115</v>
      </c>
      <c r="C57" s="12"/>
      <c r="D57" s="16">
        <f>SUM(R163:R165)</f>
        <v>21510664.385787815</v>
      </c>
      <c r="L57" s="8">
        <v>40878</v>
      </c>
      <c r="M57" s="1">
        <v>6497405.8200000003</v>
      </c>
      <c r="N57" s="1"/>
      <c r="O57" s="1">
        <v>-1057322</v>
      </c>
      <c r="Q57" s="1">
        <f t="shared" si="0"/>
        <v>5440083.8200000003</v>
      </c>
      <c r="R57" s="1"/>
    </row>
    <row r="58" spans="2:18">
      <c r="B58" s="12" t="s">
        <v>116</v>
      </c>
      <c r="C58" s="12"/>
      <c r="D58" s="16">
        <f>SUM(R166:R168)</f>
        <v>17193616.893291924</v>
      </c>
      <c r="L58" s="8">
        <v>40909</v>
      </c>
      <c r="M58" s="1">
        <v>4322699.25</v>
      </c>
      <c r="N58" s="1"/>
      <c r="O58" s="1">
        <v>-227323</v>
      </c>
      <c r="Q58" s="1">
        <f t="shared" si="0"/>
        <v>4095376.25</v>
      </c>
      <c r="R58" s="1"/>
    </row>
    <row r="59" spans="2:18">
      <c r="B59" s="12" t="s">
        <v>117</v>
      </c>
      <c r="C59" s="12"/>
      <c r="D59" s="16">
        <f>SUM(R169:R172)</f>
        <v>21772077.393566713</v>
      </c>
      <c r="L59" s="8">
        <v>40940</v>
      </c>
      <c r="M59" s="1">
        <v>5712094.0800000001</v>
      </c>
      <c r="N59" s="1"/>
      <c r="O59" s="1">
        <v>-514004</v>
      </c>
      <c r="Q59" s="1">
        <f t="shared" si="0"/>
        <v>5198090.08</v>
      </c>
      <c r="R59" s="1"/>
    </row>
    <row r="60" spans="2:18">
      <c r="L60" s="8">
        <v>40969</v>
      </c>
      <c r="M60" s="1">
        <v>4744534.3099999996</v>
      </c>
      <c r="N60" s="1"/>
      <c r="O60" s="1">
        <v>-249879</v>
      </c>
      <c r="Q60" s="1">
        <f t="shared" si="0"/>
        <v>4494655.3099999996</v>
      </c>
      <c r="R60" s="1"/>
    </row>
    <row r="61" spans="2:18">
      <c r="L61" s="8">
        <v>41000</v>
      </c>
      <c r="M61" s="1">
        <v>4568942.6500000004</v>
      </c>
      <c r="N61" s="1"/>
      <c r="O61" s="1">
        <v>-192267</v>
      </c>
      <c r="Q61" s="1">
        <f t="shared" si="0"/>
        <v>4376675.6500000004</v>
      </c>
      <c r="R61" s="1"/>
    </row>
    <row r="62" spans="2:18">
      <c r="L62" s="8">
        <v>41030</v>
      </c>
      <c r="M62" s="1">
        <v>5458467.0899999999</v>
      </c>
      <c r="N62" s="1"/>
      <c r="O62" s="1">
        <v>-524261</v>
      </c>
      <c r="Q62" s="1">
        <f t="shared" si="0"/>
        <v>4934206.09</v>
      </c>
      <c r="R62" s="1"/>
    </row>
    <row r="63" spans="2:18">
      <c r="L63" s="8">
        <v>41061</v>
      </c>
      <c r="M63" s="1">
        <v>5224208.7300000004</v>
      </c>
      <c r="N63" s="1"/>
      <c r="O63" s="1">
        <v>-3791335</v>
      </c>
      <c r="Q63" s="1">
        <f t="shared" si="0"/>
        <v>1432873.7300000004</v>
      </c>
      <c r="R63" s="1"/>
    </row>
    <row r="64" spans="2:18">
      <c r="L64" s="8">
        <v>41091</v>
      </c>
      <c r="M64" s="1">
        <v>3923265.55</v>
      </c>
      <c r="N64" s="1"/>
      <c r="O64" s="1">
        <v>256791</v>
      </c>
      <c r="Q64" s="1">
        <f t="shared" si="0"/>
        <v>4180056.55</v>
      </c>
      <c r="R64" s="1"/>
    </row>
    <row r="65" spans="12:18">
      <c r="L65" s="8">
        <v>41122</v>
      </c>
      <c r="M65" s="1">
        <v>5994563.46</v>
      </c>
      <c r="N65" s="1"/>
      <c r="O65" s="1">
        <v>-742161</v>
      </c>
      <c r="Q65" s="1">
        <f t="shared" si="0"/>
        <v>5252402.46</v>
      </c>
      <c r="R65" s="1"/>
    </row>
    <row r="66" spans="12:18">
      <c r="L66" s="8">
        <v>41153</v>
      </c>
      <c r="M66" s="1">
        <v>4602833.12</v>
      </c>
      <c r="N66" s="1"/>
      <c r="O66" s="1">
        <v>-284972</v>
      </c>
      <c r="Q66" s="1">
        <f t="shared" si="0"/>
        <v>4317861.12</v>
      </c>
      <c r="R66" s="1"/>
    </row>
    <row r="67" spans="12:18">
      <c r="L67" s="8">
        <v>41183</v>
      </c>
      <c r="M67" s="1">
        <v>4694536.08</v>
      </c>
      <c r="N67" s="1"/>
      <c r="O67" s="1">
        <v>-4881</v>
      </c>
      <c r="Q67" s="1">
        <f t="shared" si="0"/>
        <v>4689655.08</v>
      </c>
      <c r="R67" s="1"/>
    </row>
    <row r="68" spans="12:18">
      <c r="L68" s="8">
        <v>41214</v>
      </c>
      <c r="M68" s="1">
        <v>4900451.8499999996</v>
      </c>
      <c r="N68" s="1"/>
      <c r="O68" s="1">
        <v>-387638</v>
      </c>
      <c r="Q68" s="1">
        <f t="shared" si="0"/>
        <v>4512813.8499999996</v>
      </c>
      <c r="R68" s="1"/>
    </row>
    <row r="69" spans="12:18">
      <c r="L69" s="8">
        <v>41244</v>
      </c>
      <c r="M69" s="1">
        <v>4693150.1100000003</v>
      </c>
      <c r="N69" s="1"/>
      <c r="O69" s="1">
        <v>304214</v>
      </c>
      <c r="Q69" s="1">
        <f t="shared" ref="Q69:Q121" si="1">M69+O69</f>
        <v>4997364.1100000003</v>
      </c>
      <c r="R69" s="1"/>
    </row>
    <row r="70" spans="12:18">
      <c r="L70" s="8">
        <v>41275</v>
      </c>
      <c r="M70" s="1">
        <v>2861352.39</v>
      </c>
      <c r="N70" s="1"/>
      <c r="O70" s="1">
        <v>322873</v>
      </c>
      <c r="Q70" s="1">
        <f t="shared" si="1"/>
        <v>3184225.39</v>
      </c>
      <c r="R70" s="1"/>
    </row>
    <row r="71" spans="12:18">
      <c r="L71" s="8">
        <v>41306</v>
      </c>
      <c r="M71" s="1">
        <v>3639802.71</v>
      </c>
      <c r="N71" s="1"/>
      <c r="O71" s="1">
        <v>-325138</v>
      </c>
      <c r="Q71" s="1">
        <f t="shared" si="1"/>
        <v>3314664.71</v>
      </c>
      <c r="R71" s="1"/>
    </row>
    <row r="72" spans="12:18">
      <c r="L72" s="8">
        <v>41334</v>
      </c>
      <c r="M72" s="1">
        <v>4106150.1</v>
      </c>
      <c r="N72" s="1"/>
      <c r="O72" s="1">
        <v>-776839</v>
      </c>
      <c r="Q72" s="1">
        <f t="shared" si="1"/>
        <v>3329311.1</v>
      </c>
      <c r="R72" s="1"/>
    </row>
    <row r="73" spans="12:18">
      <c r="L73" s="8">
        <v>41365</v>
      </c>
      <c r="M73" s="1">
        <v>4084684.37</v>
      </c>
      <c r="N73" s="1"/>
      <c r="O73" s="1">
        <v>-249974</v>
      </c>
      <c r="Q73" s="1">
        <f t="shared" si="1"/>
        <v>3834710.37</v>
      </c>
      <c r="R73" s="1"/>
    </row>
    <row r="74" spans="12:18">
      <c r="L74" s="18">
        <v>41395</v>
      </c>
      <c r="M74" s="1">
        <v>5084540.4000000004</v>
      </c>
      <c r="N74" s="1"/>
      <c r="O74" s="1">
        <v>-623084</v>
      </c>
      <c r="Q74" s="1">
        <f t="shared" si="1"/>
        <v>4461456.4000000004</v>
      </c>
      <c r="R74" s="1"/>
    </row>
    <row r="75" spans="12:18">
      <c r="L75" s="18">
        <v>41426</v>
      </c>
      <c r="M75" s="1">
        <v>4349389.08</v>
      </c>
      <c r="N75" s="1"/>
      <c r="O75" s="1">
        <v>-5440966</v>
      </c>
      <c r="Q75" s="1">
        <f t="shared" si="1"/>
        <v>-1091576.92</v>
      </c>
      <c r="R75" s="1"/>
    </row>
    <row r="76" spans="12:18">
      <c r="L76" s="8">
        <v>41456</v>
      </c>
      <c r="M76" s="1">
        <v>4285623.95</v>
      </c>
      <c r="N76" s="1"/>
      <c r="O76" s="1">
        <v>-826319</v>
      </c>
      <c r="Q76" s="1">
        <f t="shared" si="1"/>
        <v>3459304.95</v>
      </c>
      <c r="R76" s="1"/>
    </row>
    <row r="77" spans="12:18">
      <c r="L77" s="8">
        <v>41487</v>
      </c>
      <c r="M77" s="1">
        <v>4291004.67</v>
      </c>
      <c r="N77" s="1"/>
      <c r="O77" s="1">
        <v>-553763.22</v>
      </c>
      <c r="Q77" s="1">
        <f t="shared" si="1"/>
        <v>3737241.45</v>
      </c>
      <c r="R77" s="1"/>
    </row>
    <row r="78" spans="12:18">
      <c r="L78" s="8">
        <v>41518</v>
      </c>
      <c r="M78" s="1">
        <v>4459686.6399999997</v>
      </c>
      <c r="N78" s="1"/>
      <c r="O78" s="1">
        <v>-502502.51</v>
      </c>
      <c r="Q78" s="1">
        <f t="shared" si="1"/>
        <v>3957184.13</v>
      </c>
      <c r="R78" s="1"/>
    </row>
    <row r="79" spans="12:18">
      <c r="L79" s="8">
        <v>41548</v>
      </c>
      <c r="M79" s="1">
        <v>4632551.21</v>
      </c>
      <c r="N79" s="1"/>
      <c r="O79" s="1">
        <v>3119055.34</v>
      </c>
      <c r="Q79" s="1">
        <f t="shared" si="1"/>
        <v>7751606.5499999998</v>
      </c>
      <c r="R79" s="1"/>
    </row>
    <row r="80" spans="12:18">
      <c r="L80" s="8">
        <v>41579</v>
      </c>
      <c r="M80" s="1">
        <v>4677356.5199999996</v>
      </c>
      <c r="N80" s="1"/>
      <c r="O80" s="1">
        <v>-3849117.67</v>
      </c>
      <c r="Q80" s="1">
        <f t="shared" si="1"/>
        <v>828238.84999999963</v>
      </c>
      <c r="R80" s="1"/>
    </row>
    <row r="81" spans="12:18">
      <c r="L81" s="8">
        <v>41609</v>
      </c>
      <c r="M81" s="1">
        <v>4884684.83</v>
      </c>
      <c r="N81" s="1"/>
      <c r="O81" s="1">
        <v>313684.61</v>
      </c>
      <c r="Q81" s="1">
        <f t="shared" si="1"/>
        <v>5198369.4400000004</v>
      </c>
      <c r="R81" s="1"/>
    </row>
    <row r="82" spans="12:18">
      <c r="L82" s="8">
        <v>41640</v>
      </c>
      <c r="M82" s="1">
        <v>2179577.56</v>
      </c>
      <c r="N82" s="1"/>
      <c r="O82" s="1">
        <v>941406.64</v>
      </c>
      <c r="Q82" s="1">
        <f t="shared" si="1"/>
        <v>3120984.2</v>
      </c>
      <c r="R82" s="1"/>
    </row>
    <row r="83" spans="12:18">
      <c r="L83" s="8">
        <v>41671</v>
      </c>
      <c r="M83" s="1">
        <v>3782729.74</v>
      </c>
      <c r="N83" s="1"/>
      <c r="O83" s="1">
        <v>-212917.45</v>
      </c>
      <c r="Q83" s="1">
        <f t="shared" si="1"/>
        <v>3569812.29</v>
      </c>
      <c r="R83" s="1"/>
    </row>
    <row r="84" spans="12:18">
      <c r="L84" s="8">
        <v>41699</v>
      </c>
      <c r="M84" s="1">
        <v>4422826.78</v>
      </c>
      <c r="N84" s="1"/>
      <c r="O84" s="1">
        <v>34492.78</v>
      </c>
      <c r="Q84" s="1">
        <f t="shared" si="1"/>
        <v>4457319.5600000005</v>
      </c>
      <c r="R84" s="1"/>
    </row>
    <row r="85" spans="12:18">
      <c r="L85" s="8">
        <v>41730</v>
      </c>
      <c r="M85" s="1">
        <v>4161306.89</v>
      </c>
      <c r="N85" s="1"/>
      <c r="O85" s="1">
        <v>-92469.65</v>
      </c>
      <c r="Q85" s="1">
        <f t="shared" si="1"/>
        <v>4068837.24</v>
      </c>
      <c r="R85" s="1"/>
    </row>
    <row r="86" spans="12:18">
      <c r="L86" s="8">
        <v>41760</v>
      </c>
      <c r="M86" s="1">
        <v>5007262.6100000003</v>
      </c>
      <c r="N86" s="1"/>
      <c r="O86" s="1">
        <v>-427309.58</v>
      </c>
      <c r="Q86" s="1">
        <f t="shared" si="1"/>
        <v>4579953.03</v>
      </c>
      <c r="R86" s="1"/>
    </row>
    <row r="87" spans="12:18" ht="15" thickBot="1">
      <c r="L87" s="19">
        <v>41791</v>
      </c>
      <c r="M87" s="1">
        <v>4846314.63</v>
      </c>
      <c r="N87" s="1"/>
      <c r="O87" s="1">
        <v>-1960950.28</v>
      </c>
      <c r="Q87" s="1">
        <f t="shared" si="1"/>
        <v>2885364.3499999996</v>
      </c>
      <c r="R87" s="1"/>
    </row>
    <row r="88" spans="12:18" ht="15" thickTop="1">
      <c r="L88" s="8">
        <v>41821</v>
      </c>
      <c r="M88" s="1">
        <v>4702414.29</v>
      </c>
      <c r="N88" s="1"/>
      <c r="O88" s="1">
        <v>95984.99</v>
      </c>
      <c r="P88" s="1"/>
      <c r="Q88" s="1">
        <f t="shared" si="1"/>
        <v>4798399.28</v>
      </c>
      <c r="R88" s="1"/>
    </row>
    <row r="89" spans="12:18">
      <c r="L89" s="8">
        <v>41852</v>
      </c>
      <c r="M89" s="1">
        <v>4815156.29</v>
      </c>
      <c r="N89" s="1"/>
      <c r="O89" s="1">
        <v>-271569</v>
      </c>
      <c r="P89" s="1"/>
      <c r="Q89" s="1">
        <f t="shared" si="1"/>
        <v>4543587.29</v>
      </c>
      <c r="R89" s="1"/>
    </row>
    <row r="90" spans="12:18">
      <c r="L90" s="8">
        <v>41883</v>
      </c>
      <c r="M90" s="1">
        <v>4760223.05</v>
      </c>
      <c r="N90" s="1"/>
      <c r="O90" s="1">
        <v>-67689</v>
      </c>
      <c r="P90" s="1"/>
      <c r="Q90" s="1">
        <f t="shared" si="1"/>
        <v>4692534.05</v>
      </c>
      <c r="R90" s="1"/>
    </row>
    <row r="91" spans="12:18">
      <c r="L91" s="8">
        <v>41913</v>
      </c>
      <c r="M91" s="1">
        <v>5146916.66</v>
      </c>
      <c r="N91" s="1"/>
      <c r="O91" s="1">
        <v>-101200.42</v>
      </c>
      <c r="P91" s="1"/>
      <c r="Q91" s="1">
        <f t="shared" si="1"/>
        <v>5045716.24</v>
      </c>
      <c r="R91" s="1"/>
    </row>
    <row r="92" spans="12:18">
      <c r="L92" s="8">
        <v>41944</v>
      </c>
      <c r="M92" s="1">
        <v>4688092.97</v>
      </c>
      <c r="N92" s="1"/>
      <c r="O92" s="1">
        <v>-112656.38</v>
      </c>
      <c r="P92" s="1"/>
      <c r="Q92" s="1">
        <f t="shared" si="1"/>
        <v>4575436.59</v>
      </c>
      <c r="R92" s="1"/>
    </row>
    <row r="93" spans="12:18">
      <c r="L93" s="8">
        <v>41974</v>
      </c>
      <c r="M93" s="1">
        <v>5447603.6100000003</v>
      </c>
      <c r="N93" s="1"/>
      <c r="O93" s="1">
        <v>-50982.21</v>
      </c>
      <c r="P93" s="1"/>
      <c r="Q93" s="1">
        <f t="shared" si="1"/>
        <v>5396621.4000000004</v>
      </c>
      <c r="R93" s="1"/>
    </row>
    <row r="94" spans="12:18">
      <c r="L94" s="8">
        <v>42005</v>
      </c>
      <c r="M94" s="1">
        <v>2409506.8199999998</v>
      </c>
      <c r="N94" s="1"/>
      <c r="O94" s="1">
        <v>1159712.6000000001</v>
      </c>
      <c r="P94" s="1"/>
      <c r="Q94" s="1">
        <f t="shared" si="1"/>
        <v>3569219.42</v>
      </c>
      <c r="R94" s="1"/>
    </row>
    <row r="95" spans="12:18">
      <c r="L95" s="8">
        <v>42036</v>
      </c>
      <c r="M95" s="1">
        <v>3952815.08</v>
      </c>
      <c r="N95" s="1"/>
      <c r="O95" s="1">
        <v>194775.06</v>
      </c>
      <c r="P95" s="1"/>
      <c r="Q95" s="1">
        <f t="shared" si="1"/>
        <v>4147590.14</v>
      </c>
      <c r="R95" s="1"/>
    </row>
    <row r="96" spans="12:18">
      <c r="L96" s="8">
        <v>42064</v>
      </c>
      <c r="M96" s="1">
        <v>4686706.4400000004</v>
      </c>
      <c r="N96" s="1"/>
      <c r="O96" s="1">
        <v>102517.35</v>
      </c>
      <c r="P96" s="1"/>
      <c r="Q96" s="1">
        <f t="shared" si="1"/>
        <v>4789223.79</v>
      </c>
      <c r="R96" s="1"/>
    </row>
    <row r="97" spans="12:18">
      <c r="L97" s="8">
        <v>42095</v>
      </c>
      <c r="M97" s="1">
        <v>4567486.6900000004</v>
      </c>
      <c r="N97" s="1"/>
      <c r="O97" s="1">
        <v>-92598</v>
      </c>
      <c r="P97" s="1"/>
      <c r="Q97" s="1">
        <f t="shared" si="1"/>
        <v>4474888.6900000004</v>
      </c>
      <c r="R97" s="1"/>
    </row>
    <row r="98" spans="12:18">
      <c r="L98" s="8">
        <v>42125</v>
      </c>
      <c r="M98" s="1">
        <v>5525077.0300000003</v>
      </c>
      <c r="N98" s="1"/>
      <c r="O98" s="1">
        <v>22289</v>
      </c>
      <c r="P98" s="1"/>
      <c r="Q98" s="1">
        <f t="shared" si="1"/>
        <v>5547366.0300000003</v>
      </c>
      <c r="R98" s="1"/>
    </row>
    <row r="99" spans="12:18">
      <c r="L99" s="8">
        <v>42156</v>
      </c>
      <c r="M99" s="1">
        <v>5797221.8399999999</v>
      </c>
      <c r="N99" s="1"/>
      <c r="O99" s="1">
        <v>667080</v>
      </c>
      <c r="P99" s="1"/>
      <c r="Q99" s="1">
        <f t="shared" si="1"/>
        <v>6464301.8399999999</v>
      </c>
      <c r="R99" s="1"/>
    </row>
    <row r="100" spans="12:18">
      <c r="L100" s="8">
        <v>42186</v>
      </c>
      <c r="M100" s="1">
        <v>4471940.83</v>
      </c>
      <c r="N100" s="1"/>
      <c r="O100" s="1">
        <v>320591.75</v>
      </c>
      <c r="P100" s="1"/>
      <c r="Q100" s="1">
        <f t="shared" si="1"/>
        <v>4792532.58</v>
      </c>
      <c r="R100" s="1"/>
    </row>
    <row r="101" spans="12:18">
      <c r="L101" s="8">
        <v>42217</v>
      </c>
      <c r="M101" s="1">
        <v>5221826.84</v>
      </c>
      <c r="N101" s="1"/>
      <c r="O101" s="1">
        <v>-52629.75</v>
      </c>
      <c r="P101" s="1"/>
      <c r="Q101" s="1">
        <f t="shared" si="1"/>
        <v>5169197.09</v>
      </c>
      <c r="R101" s="1"/>
    </row>
    <row r="102" spans="12:18">
      <c r="L102" s="8">
        <v>42248</v>
      </c>
      <c r="M102" s="1">
        <v>5109336.71</v>
      </c>
      <c r="N102" s="1"/>
      <c r="O102" s="1">
        <v>325957</v>
      </c>
      <c r="P102" s="1"/>
      <c r="Q102" s="1">
        <f t="shared" si="1"/>
        <v>5435293.71</v>
      </c>
      <c r="R102" s="1"/>
    </row>
    <row r="103" spans="12:18">
      <c r="L103" s="8">
        <v>42278</v>
      </c>
      <c r="M103" s="1">
        <v>4734658.8099999996</v>
      </c>
      <c r="N103" s="1"/>
      <c r="O103" s="1">
        <v>182135</v>
      </c>
      <c r="P103" s="1"/>
      <c r="Q103" s="1">
        <f t="shared" si="1"/>
        <v>4916793.8099999996</v>
      </c>
      <c r="R103" s="1"/>
    </row>
    <row r="104" spans="12:18">
      <c r="L104" s="8">
        <v>42309</v>
      </c>
      <c r="M104" s="1">
        <v>4960078.74</v>
      </c>
      <c r="N104" s="1"/>
      <c r="O104" s="1">
        <v>129003</v>
      </c>
      <c r="P104" s="1"/>
      <c r="Q104" s="1">
        <f t="shared" si="1"/>
        <v>5089081.74</v>
      </c>
      <c r="R104" s="1"/>
    </row>
    <row r="105" spans="12:18">
      <c r="L105" s="8">
        <v>42339</v>
      </c>
      <c r="M105" s="1">
        <v>5977293.4199999999</v>
      </c>
      <c r="N105" s="1"/>
      <c r="O105" s="1">
        <v>-186443</v>
      </c>
      <c r="P105" s="1"/>
      <c r="Q105" s="1">
        <f t="shared" si="1"/>
        <v>5790850.4199999999</v>
      </c>
      <c r="R105" s="1"/>
    </row>
    <row r="106" spans="12:18">
      <c r="L106" s="8">
        <v>42370</v>
      </c>
      <c r="M106" s="1">
        <v>2604910.6</v>
      </c>
      <c r="N106" s="1"/>
      <c r="O106" s="1">
        <v>1131666</v>
      </c>
      <c r="P106" s="1"/>
      <c r="Q106" s="1">
        <f t="shared" si="1"/>
        <v>3736576.6</v>
      </c>
      <c r="R106" s="1"/>
    </row>
    <row r="107" spans="12:18">
      <c r="L107" s="8">
        <v>42401</v>
      </c>
      <c r="M107" s="1">
        <v>4289186.3499999996</v>
      </c>
      <c r="N107" s="1"/>
      <c r="O107" s="1">
        <v>-27686</v>
      </c>
      <c r="P107" s="1"/>
      <c r="Q107" s="1">
        <f t="shared" si="1"/>
        <v>4261500.3499999996</v>
      </c>
      <c r="R107" s="1"/>
    </row>
    <row r="108" spans="12:18">
      <c r="L108" s="8">
        <v>42430</v>
      </c>
      <c r="M108" s="1">
        <v>5316641.63</v>
      </c>
      <c r="N108" s="1"/>
      <c r="O108" s="1">
        <v>-164039</v>
      </c>
      <c r="P108" s="1"/>
      <c r="Q108" s="1">
        <f t="shared" si="1"/>
        <v>5152602.63</v>
      </c>
      <c r="R108" s="1"/>
    </row>
    <row r="109" spans="12:18">
      <c r="L109" s="8">
        <v>42461</v>
      </c>
      <c r="M109" s="1">
        <v>4796617.99</v>
      </c>
      <c r="N109" s="1"/>
      <c r="O109" s="1">
        <v>83491</v>
      </c>
      <c r="P109" s="1"/>
      <c r="Q109" s="1">
        <f t="shared" si="1"/>
        <v>4880108.99</v>
      </c>
      <c r="R109" s="1"/>
    </row>
    <row r="110" spans="12:18">
      <c r="L110" s="8">
        <v>42491</v>
      </c>
      <c r="M110" s="1">
        <v>5873875.1200000001</v>
      </c>
      <c r="N110" s="1"/>
      <c r="O110" s="1">
        <v>-250987</v>
      </c>
      <c r="P110" s="1"/>
      <c r="Q110" s="1">
        <f t="shared" si="1"/>
        <v>5622888.1200000001</v>
      </c>
      <c r="R110" s="1"/>
    </row>
    <row r="111" spans="12:18">
      <c r="L111" s="8">
        <v>42522</v>
      </c>
      <c r="M111" s="1">
        <v>6528083.6600000001</v>
      </c>
      <c r="N111" s="1"/>
      <c r="O111" s="1">
        <v>701062</v>
      </c>
      <c r="P111" s="1"/>
      <c r="Q111" s="1">
        <f t="shared" si="1"/>
        <v>7229145.6600000001</v>
      </c>
      <c r="R111" s="1"/>
    </row>
    <row r="112" spans="12:18">
      <c r="L112" s="8">
        <v>42552</v>
      </c>
      <c r="M112" s="1">
        <v>4470725.8499999996</v>
      </c>
      <c r="N112" s="1">
        <f>M112</f>
        <v>4470725.8499999996</v>
      </c>
      <c r="O112" s="1">
        <v>954128</v>
      </c>
      <c r="P112" s="1">
        <f>O112</f>
        <v>954128</v>
      </c>
      <c r="Q112" s="1">
        <f t="shared" si="1"/>
        <v>5424853.8499999996</v>
      </c>
      <c r="R112" s="1">
        <f t="shared" ref="R112:R132" si="2">N112+P112</f>
        <v>5424853.8499999996</v>
      </c>
    </row>
    <row r="113" spans="12:18">
      <c r="L113" s="8">
        <v>42583</v>
      </c>
      <c r="M113" s="1">
        <v>6149199.0499999998</v>
      </c>
      <c r="N113" s="1">
        <f>M113</f>
        <v>6149199.0499999998</v>
      </c>
      <c r="O113" s="1">
        <v>239547</v>
      </c>
      <c r="P113" s="1">
        <f>O113</f>
        <v>239547</v>
      </c>
      <c r="Q113" s="1">
        <f t="shared" si="1"/>
        <v>6388746.0499999998</v>
      </c>
      <c r="R113" s="1">
        <f t="shared" si="2"/>
        <v>6388746.0499999998</v>
      </c>
    </row>
    <row r="114" spans="12:18">
      <c r="L114" s="8">
        <v>42614</v>
      </c>
      <c r="M114" s="1">
        <v>5531754.6900000004</v>
      </c>
      <c r="N114" s="1">
        <v>6105136.7423999999</v>
      </c>
      <c r="O114" s="1">
        <v>365611</v>
      </c>
      <c r="P114" s="1">
        <v>188374.65750385463</v>
      </c>
      <c r="Q114" s="1">
        <f t="shared" si="1"/>
        <v>5897365.6900000004</v>
      </c>
      <c r="R114" s="1">
        <f t="shared" si="2"/>
        <v>6293511.3999038544</v>
      </c>
    </row>
    <row r="115" spans="12:18">
      <c r="L115" s="8">
        <v>42644</v>
      </c>
      <c r="M115" s="1">
        <v>5448907.4900000002</v>
      </c>
      <c r="N115" s="1">
        <v>5653059.2405000003</v>
      </c>
      <c r="O115" s="1">
        <v>624648</v>
      </c>
      <c r="P115" s="1">
        <v>188374.65750385463</v>
      </c>
      <c r="Q115" s="1">
        <f t="shared" si="1"/>
        <v>6073555.4900000002</v>
      </c>
      <c r="R115" s="1">
        <f t="shared" si="2"/>
        <v>5841433.8980038548</v>
      </c>
    </row>
    <row r="116" spans="12:18">
      <c r="L116" s="8">
        <v>42675</v>
      </c>
      <c r="M116" s="1">
        <v>5671994.3499999996</v>
      </c>
      <c r="N116" s="1">
        <v>6275547.7834000001</v>
      </c>
      <c r="O116" s="1">
        <v>113702</v>
      </c>
      <c r="P116" s="1">
        <v>188374.65750385463</v>
      </c>
      <c r="Q116" s="1">
        <f t="shared" si="1"/>
        <v>5785696.3499999996</v>
      </c>
      <c r="R116" s="1">
        <f t="shared" si="2"/>
        <v>6463922.4409038546</v>
      </c>
    </row>
    <row r="117" spans="12:18">
      <c r="L117" s="8">
        <v>42705</v>
      </c>
      <c r="M117" s="1">
        <v>8109048.7800000003</v>
      </c>
      <c r="N117" s="1">
        <v>6236822.0038999999</v>
      </c>
      <c r="O117" s="1">
        <v>-95627.31</v>
      </c>
      <c r="P117" s="1">
        <v>188374.65750385463</v>
      </c>
      <c r="Q117" s="1">
        <f t="shared" si="1"/>
        <v>8013421.4700000007</v>
      </c>
      <c r="R117" s="1">
        <f t="shared" si="2"/>
        <v>6425196.6614038544</v>
      </c>
    </row>
    <row r="118" spans="12:18">
      <c r="L118" s="8">
        <v>42736</v>
      </c>
      <c r="M118" s="1">
        <v>2387234.52</v>
      </c>
      <c r="N118" s="1">
        <v>3543725.7903</v>
      </c>
      <c r="O118" s="1">
        <v>1379170.48</v>
      </c>
      <c r="P118" s="1">
        <v>188374.65750385463</v>
      </c>
      <c r="Q118" s="1">
        <f t="shared" si="1"/>
        <v>3766405</v>
      </c>
      <c r="R118" s="1">
        <f t="shared" si="2"/>
        <v>3732100.4478038545</v>
      </c>
    </row>
    <row r="119" spans="12:18">
      <c r="L119" s="8">
        <v>42767</v>
      </c>
      <c r="M119" s="1">
        <v>5247858.49</v>
      </c>
      <c r="N119" s="1">
        <v>5189732.1986999996</v>
      </c>
      <c r="O119" s="1">
        <v>-4081.17</v>
      </c>
      <c r="P119" s="1">
        <v>188374.65750385463</v>
      </c>
      <c r="Q119" s="1">
        <f t="shared" si="1"/>
        <v>5243777.32</v>
      </c>
      <c r="R119" s="1">
        <f t="shared" si="2"/>
        <v>5378106.8562038541</v>
      </c>
    </row>
    <row r="120" spans="12:18">
      <c r="L120" s="8">
        <v>42795</v>
      </c>
      <c r="M120" s="1">
        <v>6779698.8499999996</v>
      </c>
      <c r="N120" s="1">
        <v>5540860.6722999997</v>
      </c>
      <c r="O120" s="1">
        <v>-824239.85</v>
      </c>
      <c r="P120" s="1">
        <v>188374.65750385463</v>
      </c>
      <c r="Q120" s="1">
        <f t="shared" si="1"/>
        <v>5955459</v>
      </c>
      <c r="R120" s="1">
        <f t="shared" si="2"/>
        <v>5729235.3298038542</v>
      </c>
    </row>
    <row r="121" spans="12:18">
      <c r="L121" s="8">
        <v>42826</v>
      </c>
      <c r="M121" s="1">
        <v>5033857.6399999997</v>
      </c>
      <c r="N121" s="1">
        <v>5644087.6591999996</v>
      </c>
      <c r="O121" s="1">
        <v>694077.84</v>
      </c>
      <c r="P121" s="1">
        <v>188374.65750385463</v>
      </c>
      <c r="Q121" s="1">
        <f t="shared" si="1"/>
        <v>5727935.4799999995</v>
      </c>
      <c r="R121" s="1">
        <f t="shared" si="2"/>
        <v>5832462.3167038541</v>
      </c>
    </row>
    <row r="122" spans="12:18">
      <c r="L122" s="8">
        <v>42856</v>
      </c>
      <c r="N122" s="1">
        <v>6836074.8214999996</v>
      </c>
      <c r="P122" s="1">
        <v>188374.65750385463</v>
      </c>
      <c r="Q122" s="1"/>
      <c r="R122" s="1">
        <f t="shared" si="2"/>
        <v>7024449.4790038541</v>
      </c>
    </row>
    <row r="123" spans="12:18">
      <c r="L123" s="8">
        <v>42887</v>
      </c>
      <c r="N123" s="1">
        <v>6239204.1102999998</v>
      </c>
      <c r="P123" s="1">
        <v>188374.65750385463</v>
      </c>
      <c r="Q123" s="1"/>
      <c r="R123" s="1">
        <f t="shared" si="2"/>
        <v>6427578.7678038543</v>
      </c>
    </row>
    <row r="124" spans="12:18">
      <c r="L124" s="8">
        <v>42917</v>
      </c>
      <c r="N124" s="1">
        <v>5953339.7503445847</v>
      </c>
      <c r="P124" s="1">
        <v>188374.65750385463</v>
      </c>
      <c r="Q124" s="1"/>
      <c r="R124" s="1">
        <f t="shared" si="2"/>
        <v>6141714.4078484392</v>
      </c>
    </row>
    <row r="125" spans="12:18">
      <c r="L125" s="8">
        <v>42948</v>
      </c>
      <c r="N125" s="1">
        <v>6535103.0852981582</v>
      </c>
      <c r="P125" s="1">
        <v>188374.65750385463</v>
      </c>
      <c r="Q125" s="1"/>
      <c r="R125" s="1">
        <f t="shared" si="2"/>
        <v>6723477.7428020127</v>
      </c>
    </row>
    <row r="126" spans="12:18">
      <c r="L126" s="8">
        <v>42979</v>
      </c>
      <c r="N126" s="1">
        <v>6404740.4907849552</v>
      </c>
      <c r="P126" s="1">
        <v>95311.969626389444</v>
      </c>
      <c r="Q126" s="1"/>
      <c r="R126" s="1">
        <f t="shared" si="2"/>
        <v>6500052.4604113447</v>
      </c>
    </row>
    <row r="127" spans="12:18">
      <c r="L127" s="8">
        <v>43009</v>
      </c>
      <c r="N127" s="1">
        <v>5948280.9250063915</v>
      </c>
      <c r="P127" s="1">
        <v>95311.969626389444</v>
      </c>
      <c r="Q127" s="1"/>
      <c r="R127" s="1">
        <f t="shared" si="2"/>
        <v>6043592.8946327809</v>
      </c>
    </row>
    <row r="128" spans="12:18">
      <c r="L128" s="8">
        <v>43040</v>
      </c>
      <c r="N128" s="1">
        <v>6445568.6465765582</v>
      </c>
      <c r="P128" s="1">
        <v>95311.969626389444</v>
      </c>
      <c r="Q128" s="1"/>
      <c r="R128" s="1">
        <f t="shared" si="2"/>
        <v>6540880.6162029477</v>
      </c>
    </row>
    <row r="129" spans="12:18">
      <c r="L129" s="8">
        <v>43070</v>
      </c>
      <c r="N129" s="1">
        <v>6507738.3950814987</v>
      </c>
      <c r="P129" s="1">
        <v>95311.969626389444</v>
      </c>
      <c r="Q129" s="1"/>
      <c r="R129" s="1">
        <f t="shared" si="2"/>
        <v>6603050.3647078881</v>
      </c>
    </row>
    <row r="130" spans="12:18">
      <c r="L130" s="8">
        <v>43101</v>
      </c>
      <c r="N130" s="1">
        <v>3730452.1627090694</v>
      </c>
      <c r="P130" s="1">
        <v>95311.969626389444</v>
      </c>
      <c r="Q130" s="1"/>
      <c r="R130" s="1">
        <f t="shared" si="2"/>
        <v>3825764.1323354589</v>
      </c>
    </row>
    <row r="131" spans="12:18">
      <c r="L131" s="8">
        <v>43132</v>
      </c>
      <c r="N131" s="1">
        <v>5313683.2535058288</v>
      </c>
      <c r="P131" s="1">
        <v>95311.969626389444</v>
      </c>
      <c r="Q131" s="1"/>
      <c r="R131" s="1">
        <f t="shared" si="2"/>
        <v>5408995.2231322182</v>
      </c>
    </row>
    <row r="132" spans="12:18">
      <c r="L132" s="8">
        <v>43160</v>
      </c>
      <c r="N132" s="1">
        <v>5755624.1882438008</v>
      </c>
      <c r="P132" s="1">
        <v>95311.969626389444</v>
      </c>
      <c r="Q132" s="1"/>
      <c r="R132" s="1">
        <f t="shared" si="2"/>
        <v>5850936.1578701902</v>
      </c>
    </row>
    <row r="133" spans="12:18">
      <c r="L133" s="8">
        <v>43191</v>
      </c>
      <c r="N133" s="1">
        <v>5828878.0821454516</v>
      </c>
      <c r="P133" s="1">
        <v>95311.969626389444</v>
      </c>
      <c r="Q133" s="1"/>
      <c r="R133" s="1">
        <f t="shared" ref="R133:R171" si="3">N133+P133</f>
        <v>5924190.051771841</v>
      </c>
    </row>
    <row r="134" spans="12:18">
      <c r="L134" s="8">
        <v>43221</v>
      </c>
      <c r="N134" s="1">
        <v>6970562.52655752</v>
      </c>
      <c r="P134" s="1">
        <v>95311.969626389444</v>
      </c>
      <c r="Q134" s="1"/>
      <c r="R134" s="1">
        <f t="shared" si="3"/>
        <v>7065874.4961839095</v>
      </c>
    </row>
    <row r="135" spans="12:18">
      <c r="L135" s="8">
        <v>43252</v>
      </c>
      <c r="N135" s="1">
        <v>6441368.5785477776</v>
      </c>
      <c r="P135" s="1">
        <v>95311.969626389444</v>
      </c>
      <c r="Q135" s="1"/>
      <c r="R135" s="1">
        <f t="shared" si="3"/>
        <v>6536680.5481741671</v>
      </c>
    </row>
    <row r="136" spans="12:18">
      <c r="L136" s="8">
        <v>43282</v>
      </c>
      <c r="N136" s="1">
        <v>6180087.35354973</v>
      </c>
      <c r="P136" s="1">
        <v>95311.969626389444</v>
      </c>
      <c r="Q136" s="1"/>
      <c r="R136" s="1">
        <f t="shared" si="3"/>
        <v>6275399.3231761195</v>
      </c>
    </row>
    <row r="137" spans="12:18">
      <c r="L137" s="8">
        <v>43313</v>
      </c>
      <c r="N137" s="1">
        <v>6744103.7929735491</v>
      </c>
      <c r="P137" s="1">
        <v>95311.969626389444</v>
      </c>
      <c r="Q137" s="1"/>
      <c r="R137" s="1">
        <f t="shared" si="3"/>
        <v>6839415.7625999385</v>
      </c>
    </row>
    <row r="138" spans="12:18">
      <c r="L138" s="8">
        <v>43344</v>
      </c>
      <c r="N138" s="1">
        <v>6644475.7321926774</v>
      </c>
      <c r="P138" s="1">
        <v>84890.931896420036</v>
      </c>
      <c r="Q138" s="1"/>
      <c r="R138" s="1">
        <f t="shared" si="3"/>
        <v>6729366.6640890976</v>
      </c>
    </row>
    <row r="139" spans="12:18">
      <c r="L139" s="8">
        <v>43374</v>
      </c>
      <c r="N139" s="1">
        <v>6142468.0719156563</v>
      </c>
      <c r="P139" s="1">
        <v>84890.931896420036</v>
      </c>
      <c r="Q139" s="1"/>
      <c r="R139" s="1">
        <f t="shared" si="3"/>
        <v>6227359.0038120765</v>
      </c>
    </row>
    <row r="140" spans="12:18">
      <c r="L140" s="8">
        <v>43405</v>
      </c>
      <c r="N140" s="1">
        <v>6654132.8711327109</v>
      </c>
      <c r="P140" s="1">
        <v>84890.931896420036</v>
      </c>
      <c r="Q140" s="1"/>
      <c r="R140" s="1">
        <f t="shared" si="3"/>
        <v>6739023.8030291311</v>
      </c>
    </row>
    <row r="141" spans="12:18">
      <c r="L141" s="8">
        <v>43435</v>
      </c>
      <c r="N141" s="1">
        <v>6738168.2486156616</v>
      </c>
      <c r="P141" s="1">
        <v>84890.931896420036</v>
      </c>
      <c r="Q141" s="1"/>
      <c r="R141" s="1">
        <f t="shared" si="3"/>
        <v>6823059.1805120818</v>
      </c>
    </row>
    <row r="142" spans="12:18">
      <c r="L142" s="8">
        <v>43466</v>
      </c>
      <c r="N142" s="1">
        <v>3910041.1955269161</v>
      </c>
      <c r="P142" s="1">
        <v>84890.931896420036</v>
      </c>
      <c r="Q142" s="1"/>
      <c r="R142" s="1">
        <f t="shared" si="3"/>
        <v>3994932.1274233363</v>
      </c>
    </row>
    <row r="143" spans="12:18">
      <c r="L143" s="8">
        <v>43497</v>
      </c>
      <c r="N143" s="1">
        <v>5517504.7431004783</v>
      </c>
      <c r="P143" s="1">
        <v>84890.931896420036</v>
      </c>
      <c r="Q143" s="1"/>
      <c r="R143" s="1">
        <f t="shared" si="3"/>
        <v>5602395.6749968985</v>
      </c>
    </row>
    <row r="144" spans="12:18">
      <c r="L144" s="8">
        <v>43525</v>
      </c>
      <c r="N144" s="1">
        <v>5956980.3658996988</v>
      </c>
      <c r="P144" s="1">
        <v>84890.931896420036</v>
      </c>
      <c r="Q144" s="1"/>
      <c r="R144" s="1">
        <f t="shared" si="3"/>
        <v>6041871.297796119</v>
      </c>
    </row>
    <row r="145" spans="12:18">
      <c r="L145" s="8">
        <v>43556</v>
      </c>
      <c r="N145" s="1">
        <v>6027719.3561871899</v>
      </c>
      <c r="P145" s="1">
        <v>84890.931896420036</v>
      </c>
      <c r="Q145" s="1"/>
      <c r="R145" s="1">
        <f t="shared" si="3"/>
        <v>6112610.2880836101</v>
      </c>
    </row>
    <row r="146" spans="12:18">
      <c r="L146" s="8">
        <v>43586</v>
      </c>
      <c r="N146" s="1">
        <v>7179541.8203698937</v>
      </c>
      <c r="P146" s="1">
        <v>84890.931896420036</v>
      </c>
      <c r="Q146" s="1"/>
      <c r="R146" s="1">
        <f t="shared" si="3"/>
        <v>7264432.7522663139</v>
      </c>
    </row>
    <row r="147" spans="12:18">
      <c r="L147" s="8">
        <v>43617</v>
      </c>
      <c r="N147" s="1">
        <v>6640869.3741037762</v>
      </c>
      <c r="P147" s="1">
        <v>84890.931896420036</v>
      </c>
      <c r="Q147" s="1"/>
      <c r="R147" s="1">
        <f t="shared" si="3"/>
        <v>6725760.3060001964</v>
      </c>
    </row>
    <row r="148" spans="12:18">
      <c r="L148" s="8">
        <v>43647</v>
      </c>
      <c r="N148" s="1">
        <v>6466896.7485360587</v>
      </c>
      <c r="P148" s="1">
        <v>84890.931896420036</v>
      </c>
      <c r="R148" s="1">
        <f t="shared" si="3"/>
        <v>6551787.6804324789</v>
      </c>
    </row>
    <row r="149" spans="12:18">
      <c r="L149" s="8">
        <v>43678</v>
      </c>
      <c r="N149" s="1">
        <v>7035040.504498777</v>
      </c>
      <c r="P149" s="1">
        <v>84890.931896420036</v>
      </c>
      <c r="R149" s="1">
        <f t="shared" si="3"/>
        <v>7119931.4363951972</v>
      </c>
    </row>
    <row r="150" spans="12:18">
      <c r="L150" s="8">
        <v>43709</v>
      </c>
      <c r="N150" s="1">
        <v>6923047.6700996635</v>
      </c>
      <c r="P150" s="1">
        <v>115089.35674305788</v>
      </c>
      <c r="R150" s="1">
        <f t="shared" si="3"/>
        <v>7038137.0268427217</v>
      </c>
    </row>
    <row r="151" spans="12:18">
      <c r="L151" s="8">
        <v>43739</v>
      </c>
      <c r="N151" s="1">
        <v>6419592.4818635238</v>
      </c>
      <c r="P151" s="1">
        <v>115089.35674305788</v>
      </c>
      <c r="R151" s="1">
        <f t="shared" si="3"/>
        <v>6534681.838606582</v>
      </c>
    </row>
    <row r="152" spans="12:18">
      <c r="L152" s="8">
        <v>43770</v>
      </c>
      <c r="N152" s="1">
        <v>6941207.1556775095</v>
      </c>
      <c r="P152" s="1">
        <v>115089.35674305788</v>
      </c>
      <c r="R152" s="1">
        <f t="shared" si="3"/>
        <v>7056296.5124205677</v>
      </c>
    </row>
    <row r="153" spans="12:18">
      <c r="L153" s="8">
        <v>43800</v>
      </c>
      <c r="N153" s="1">
        <v>7020836.2174950065</v>
      </c>
      <c r="P153" s="1">
        <v>115089.35674305788</v>
      </c>
      <c r="R153" s="1">
        <f t="shared" si="3"/>
        <v>7135925.5742380647</v>
      </c>
    </row>
    <row r="154" spans="12:18">
      <c r="L154" s="8">
        <v>43831</v>
      </c>
      <c r="N154" s="1">
        <v>4145614.8751014685</v>
      </c>
      <c r="P154" s="1">
        <v>115089.35674305788</v>
      </c>
      <c r="R154" s="1">
        <f t="shared" si="3"/>
        <v>4260704.2318445267</v>
      </c>
    </row>
    <row r="155" spans="12:18">
      <c r="L155" s="8">
        <v>43862</v>
      </c>
      <c r="N155" s="1">
        <v>5776697.6719259815</v>
      </c>
      <c r="P155" s="1">
        <v>115089.35674305788</v>
      </c>
      <c r="R155" s="1">
        <f t="shared" si="3"/>
        <v>5891787.0286690397</v>
      </c>
    </row>
    <row r="156" spans="12:18">
      <c r="L156" s="8">
        <v>43891</v>
      </c>
      <c r="N156" s="1">
        <v>6217847.6630435083</v>
      </c>
      <c r="P156" s="1">
        <v>115089.35674305788</v>
      </c>
      <c r="R156" s="1">
        <f t="shared" si="3"/>
        <v>6332937.0197865665</v>
      </c>
    </row>
    <row r="157" spans="12:18">
      <c r="L157" s="8">
        <v>43922</v>
      </c>
      <c r="N157" s="1">
        <v>6294245.6570988148</v>
      </c>
      <c r="P157" s="1">
        <v>115089.35674305788</v>
      </c>
      <c r="R157" s="1">
        <f t="shared" si="3"/>
        <v>6409335.013841873</v>
      </c>
    </row>
    <row r="158" spans="12:18">
      <c r="L158" s="8">
        <v>43952</v>
      </c>
      <c r="N158" s="1">
        <v>7454212.1042392207</v>
      </c>
      <c r="P158" s="1">
        <v>115089.35674305788</v>
      </c>
      <c r="R158" s="1">
        <f t="shared" si="3"/>
        <v>7569301.4609822789</v>
      </c>
    </row>
    <row r="159" spans="12:18">
      <c r="L159" s="8">
        <v>43983</v>
      </c>
      <c r="N159" s="1">
        <v>6920861.6637266371</v>
      </c>
      <c r="P159" s="1">
        <v>115089.35674305788</v>
      </c>
      <c r="R159" s="1">
        <f t="shared" si="3"/>
        <v>7035951.0204696953</v>
      </c>
    </row>
    <row r="160" spans="12:18">
      <c r="L160" s="8">
        <v>44013</v>
      </c>
      <c r="N160" s="1">
        <v>6754799.629254315</v>
      </c>
      <c r="P160" s="1">
        <v>115089.35674305788</v>
      </c>
      <c r="R160" s="1">
        <f t="shared" si="3"/>
        <v>6869888.9859973732</v>
      </c>
    </row>
    <row r="161" spans="12:18">
      <c r="L161" s="8">
        <v>44044</v>
      </c>
      <c r="N161" s="1">
        <v>7321858.2777949469</v>
      </c>
      <c r="P161" s="1">
        <v>115089.35674305788</v>
      </c>
      <c r="R161" s="1">
        <f t="shared" si="3"/>
        <v>7436947.6345380051</v>
      </c>
    </row>
    <row r="162" spans="12:18">
      <c r="L162" s="8">
        <v>44075</v>
      </c>
      <c r="N162" s="1">
        <v>7203058.2347649904</v>
      </c>
      <c r="P162" s="1">
        <v>113910.44891460084</v>
      </c>
      <c r="R162" s="1">
        <f t="shared" si="3"/>
        <v>7316968.6836795909</v>
      </c>
    </row>
    <row r="163" spans="12:18">
      <c r="L163" s="8">
        <v>44105</v>
      </c>
      <c r="N163" s="1">
        <v>6684978.8488299707</v>
      </c>
      <c r="P163" s="1">
        <v>113910.44891460084</v>
      </c>
      <c r="R163" s="1">
        <f t="shared" si="3"/>
        <v>6798889.2977445712</v>
      </c>
    </row>
    <row r="164" spans="12:18">
      <c r="L164" s="8">
        <v>44136</v>
      </c>
      <c r="N164" s="1">
        <v>7203303.5653201491</v>
      </c>
      <c r="P164" s="1">
        <v>113910.44891460084</v>
      </c>
      <c r="R164" s="1">
        <f t="shared" si="3"/>
        <v>7317214.0142347496</v>
      </c>
    </row>
    <row r="165" spans="12:18">
      <c r="L165" s="8">
        <v>44166</v>
      </c>
      <c r="N165" s="1">
        <v>7280650.6248938963</v>
      </c>
      <c r="P165" s="1">
        <v>113910.44891460084</v>
      </c>
      <c r="R165" s="1">
        <f t="shared" si="3"/>
        <v>7394561.0738084968</v>
      </c>
    </row>
    <row r="166" spans="12:18">
      <c r="L166" s="8">
        <v>44197</v>
      </c>
      <c r="N166" s="1">
        <v>4365460.4396364763</v>
      </c>
      <c r="P166" s="1">
        <v>113910.44891460084</v>
      </c>
      <c r="R166" s="1">
        <f t="shared" si="3"/>
        <v>4479370.8885510769</v>
      </c>
    </row>
    <row r="167" spans="12:18">
      <c r="L167" s="8">
        <v>44228</v>
      </c>
      <c r="N167" s="1">
        <v>6018588.2942582043</v>
      </c>
      <c r="P167" s="1">
        <v>113910.44891460084</v>
      </c>
      <c r="R167" s="1">
        <f t="shared" si="3"/>
        <v>6132498.7431728048</v>
      </c>
    </row>
    <row r="168" spans="12:18">
      <c r="L168" s="8">
        <v>44256</v>
      </c>
      <c r="N168" s="1">
        <v>6467836.8126534428</v>
      </c>
      <c r="P168" s="1">
        <v>113910.44891460084</v>
      </c>
      <c r="R168" s="1">
        <f t="shared" si="3"/>
        <v>6581747.2615680434</v>
      </c>
    </row>
    <row r="169" spans="12:18">
      <c r="L169" s="8">
        <v>44287</v>
      </c>
      <c r="N169" s="1">
        <v>6548386.8071071021</v>
      </c>
      <c r="P169" s="1">
        <v>113910.44891460084</v>
      </c>
      <c r="R169" s="1">
        <f t="shared" si="3"/>
        <v>6662297.2560217027</v>
      </c>
    </row>
    <row r="170" spans="12:18">
      <c r="L170" s="8">
        <v>44317</v>
      </c>
      <c r="N170" s="1">
        <v>7712467.7214264041</v>
      </c>
      <c r="P170" s="1">
        <v>113910.44891460084</v>
      </c>
      <c r="R170" s="1">
        <f t="shared" si="3"/>
        <v>7826378.1703410046</v>
      </c>
    </row>
    <row r="171" spans="12:18">
      <c r="L171" s="8">
        <v>44348</v>
      </c>
      <c r="N171" s="1">
        <v>7169491.5182894021</v>
      </c>
      <c r="P171" s="1">
        <v>113910.44891460084</v>
      </c>
      <c r="R171" s="1">
        <f t="shared" si="3"/>
        <v>7283401.9672040027</v>
      </c>
    </row>
    <row r="172" spans="12:18">
      <c r="P172" s="1">
        <v>113910.44891460084</v>
      </c>
    </row>
    <row r="173" spans="12:18">
      <c r="P173" s="1">
        <v>113910.44891460084</v>
      </c>
    </row>
  </sheetData>
  <mergeCells count="2">
    <mergeCell ref="C2:D2"/>
    <mergeCell ref="G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R171"/>
  <sheetViews>
    <sheetView showGridLines="0" workbookViewId="0"/>
  </sheetViews>
  <sheetFormatPr defaultColWidth="9" defaultRowHeight="14.25"/>
  <cols>
    <col min="1" max="1" width="9" style="14"/>
    <col min="2" max="2" width="12.375" style="14" bestFit="1" customWidth="1"/>
    <col min="3" max="3" width="7.375" style="14" bestFit="1" customWidth="1"/>
    <col min="4" max="4" width="8.625" style="14" bestFit="1" customWidth="1"/>
    <col min="5" max="5" width="9" style="14"/>
    <col min="6" max="6" width="10.25" style="14" bestFit="1" customWidth="1"/>
    <col min="7" max="7" width="8.375" style="14" bestFit="1" customWidth="1"/>
    <col min="8" max="8" width="8.625" style="14" bestFit="1" customWidth="1"/>
    <col min="9" max="12" width="9" style="14"/>
    <col min="13" max="13" width="9.875" style="14" bestFit="1" customWidth="1"/>
    <col min="14" max="14" width="9.875" style="14" customWidth="1"/>
    <col min="15" max="15" width="11.5" style="14" bestFit="1" customWidth="1"/>
    <col min="16" max="16" width="9" style="14"/>
    <col min="17" max="17" width="11.5" style="14" bestFit="1" customWidth="1"/>
    <col min="18" max="18" width="13.75" style="14" bestFit="1" customWidth="1"/>
    <col min="19" max="16384" width="9" style="14"/>
  </cols>
  <sheetData>
    <row r="2" spans="2:18" ht="15">
      <c r="B2" s="2"/>
      <c r="C2" s="39" t="s">
        <v>97</v>
      </c>
      <c r="D2" s="40"/>
      <c r="F2" s="2"/>
      <c r="G2" s="39" t="s">
        <v>97</v>
      </c>
      <c r="H2" s="40"/>
    </row>
    <row r="3" spans="2:18" ht="15">
      <c r="B3" s="23" t="s">
        <v>30</v>
      </c>
      <c r="C3" s="11" t="s">
        <v>13</v>
      </c>
      <c r="D3" s="11" t="s">
        <v>17</v>
      </c>
      <c r="F3" s="23" t="s">
        <v>20</v>
      </c>
      <c r="G3" s="11" t="s">
        <v>13</v>
      </c>
      <c r="H3" s="11" t="s">
        <v>17</v>
      </c>
      <c r="M3" s="14" t="s">
        <v>98</v>
      </c>
      <c r="N3" s="14" t="s">
        <v>100</v>
      </c>
      <c r="O3" s="14" t="s">
        <v>99</v>
      </c>
      <c r="P3" s="14" t="s">
        <v>101</v>
      </c>
      <c r="Q3" s="14" t="s">
        <v>13</v>
      </c>
      <c r="R3" s="14" t="s">
        <v>102</v>
      </c>
    </row>
    <row r="4" spans="2:18">
      <c r="B4" s="15" t="s">
        <v>57</v>
      </c>
      <c r="C4" s="16">
        <f>SUM(Q4:Q6)</f>
        <v>6984186.160000002</v>
      </c>
      <c r="D4" s="12"/>
      <c r="F4" s="12" t="s">
        <v>85</v>
      </c>
      <c r="G4" s="16">
        <f>SUM(C4:C7)</f>
        <v>29624810.630000003</v>
      </c>
      <c r="H4" s="12"/>
      <c r="L4" s="8">
        <v>39264</v>
      </c>
      <c r="M4" s="1">
        <v>2425980.6400000006</v>
      </c>
      <c r="N4" s="1"/>
      <c r="O4" s="1">
        <v>44204</v>
      </c>
      <c r="Q4" s="1">
        <f>M4+O4</f>
        <v>2470184.6400000006</v>
      </c>
      <c r="R4" s="1"/>
    </row>
    <row r="5" spans="2:18">
      <c r="B5" s="12" t="s">
        <v>58</v>
      </c>
      <c r="C5" s="16">
        <f>SUM(Q7:Q9)</f>
        <v>7473282.1600000001</v>
      </c>
      <c r="D5" s="12"/>
      <c r="F5" s="12" t="s">
        <v>86</v>
      </c>
      <c r="G5" s="16">
        <f>SUM(C8:C11)</f>
        <v>39640278.880000003</v>
      </c>
      <c r="H5" s="12"/>
      <c r="L5" s="8">
        <v>39295</v>
      </c>
      <c r="M5" s="1">
        <v>2621412.7100000004</v>
      </c>
      <c r="N5" s="1"/>
      <c r="O5" s="1">
        <v>-130409</v>
      </c>
      <c r="Q5" s="1">
        <f t="shared" ref="Q5:Q68" si="0">M5+O5</f>
        <v>2491003.7100000004</v>
      </c>
      <c r="R5" s="1"/>
    </row>
    <row r="6" spans="2:18">
      <c r="B6" s="12" t="s">
        <v>59</v>
      </c>
      <c r="C6" s="16">
        <f>SUM(Q10:Q12)</f>
        <v>6413737.4299999997</v>
      </c>
      <c r="D6" s="12"/>
      <c r="F6" s="12" t="s">
        <v>87</v>
      </c>
      <c r="G6" s="16">
        <f>SUM(C12:C15)</f>
        <v>54719311.830000006</v>
      </c>
      <c r="H6" s="12"/>
      <c r="L6" s="8">
        <v>39326</v>
      </c>
      <c r="M6" s="1">
        <v>2131663.81</v>
      </c>
      <c r="N6" s="1"/>
      <c r="O6" s="1">
        <v>-108666</v>
      </c>
      <c r="Q6" s="1">
        <f t="shared" si="0"/>
        <v>2022997.81</v>
      </c>
      <c r="R6" s="1"/>
    </row>
    <row r="7" spans="2:18">
      <c r="B7" s="12" t="s">
        <v>60</v>
      </c>
      <c r="C7" s="16">
        <f>SUM(Q13:Q15)</f>
        <v>8753604.8800000008</v>
      </c>
      <c r="D7" s="12"/>
      <c r="F7" s="12" t="s">
        <v>88</v>
      </c>
      <c r="G7" s="16">
        <f>SUM(C16:C19)</f>
        <v>53140621.129999995</v>
      </c>
      <c r="H7" s="12"/>
      <c r="L7" s="8">
        <v>39356</v>
      </c>
      <c r="M7" s="1">
        <v>2694011.29</v>
      </c>
      <c r="N7" s="1"/>
      <c r="O7" s="1">
        <v>16300</v>
      </c>
      <c r="Q7" s="1">
        <f t="shared" si="0"/>
        <v>2710311.29</v>
      </c>
      <c r="R7" s="1"/>
    </row>
    <row r="8" spans="2:18">
      <c r="B8" s="12" t="s">
        <v>61</v>
      </c>
      <c r="C8" s="16">
        <f>SUM(Q16:Q18)</f>
        <v>8985630.1600000001</v>
      </c>
      <c r="D8" s="12"/>
      <c r="F8" s="12" t="s">
        <v>89</v>
      </c>
      <c r="G8" s="16">
        <f>SUM(C20:C23)</f>
        <v>53235967.440099999</v>
      </c>
      <c r="H8" s="12"/>
      <c r="L8" s="8">
        <v>39387</v>
      </c>
      <c r="M8" s="1">
        <v>2572153.37</v>
      </c>
      <c r="N8" s="1"/>
      <c r="O8" s="1">
        <v>-266504</v>
      </c>
      <c r="Q8" s="1">
        <f t="shared" si="0"/>
        <v>2305649.37</v>
      </c>
      <c r="R8" s="1"/>
    </row>
    <row r="9" spans="2:18">
      <c r="B9" s="12" t="s">
        <v>62</v>
      </c>
      <c r="C9" s="16">
        <f>SUM(Q19:Q21)</f>
        <v>10206972.91</v>
      </c>
      <c r="D9" s="12"/>
      <c r="F9" s="12" t="s">
        <v>90</v>
      </c>
      <c r="G9" s="16">
        <f>SUM(C24:C27)</f>
        <v>41955067.800000004</v>
      </c>
      <c r="H9" s="12"/>
      <c r="L9" s="8">
        <v>39417</v>
      </c>
      <c r="M9" s="1">
        <v>2186674.5000000005</v>
      </c>
      <c r="N9" s="1"/>
      <c r="O9" s="1">
        <v>270647</v>
      </c>
      <c r="Q9" s="1">
        <f t="shared" si="0"/>
        <v>2457321.5000000005</v>
      </c>
      <c r="R9" s="1"/>
    </row>
    <row r="10" spans="2:18">
      <c r="B10" s="12" t="s">
        <v>63</v>
      </c>
      <c r="C10" s="16">
        <f>SUM(Q22:Q24)</f>
        <v>8794582.209999999</v>
      </c>
      <c r="D10" s="12"/>
      <c r="F10" s="12" t="s">
        <v>91</v>
      </c>
      <c r="G10" s="16">
        <f>SUM(C28:C31)</f>
        <v>43256366.609999999</v>
      </c>
      <c r="H10" s="12"/>
      <c r="L10" s="8">
        <v>39448</v>
      </c>
      <c r="M10" s="1">
        <v>1860570.28</v>
      </c>
      <c r="N10" s="1"/>
      <c r="O10" s="1">
        <v>11947</v>
      </c>
      <c r="Q10" s="1">
        <f t="shared" si="0"/>
        <v>1872517.28</v>
      </c>
      <c r="R10" s="1"/>
    </row>
    <row r="11" spans="2:18">
      <c r="B11" s="12" t="s">
        <v>64</v>
      </c>
      <c r="C11" s="16">
        <f>SUM(Q25:Q27)</f>
        <v>11653093.6</v>
      </c>
      <c r="D11" s="12"/>
      <c r="F11" s="12" t="s">
        <v>92</v>
      </c>
      <c r="G11" s="16">
        <f>SUM(C32:C35)</f>
        <v>42906771.590000004</v>
      </c>
      <c r="H11" s="16"/>
      <c r="L11" s="8">
        <v>39479</v>
      </c>
      <c r="M11" s="1">
        <v>2041124.94</v>
      </c>
      <c r="N11" s="1"/>
      <c r="O11" s="1">
        <v>-71385</v>
      </c>
      <c r="Q11" s="1">
        <f t="shared" si="0"/>
        <v>1969739.94</v>
      </c>
      <c r="R11" s="1"/>
    </row>
    <row r="12" spans="2:18">
      <c r="B12" s="12" t="s">
        <v>65</v>
      </c>
      <c r="C12" s="16">
        <f>SUM(Q28:Q30)</f>
        <v>12581191.170000002</v>
      </c>
      <c r="D12" s="12"/>
      <c r="F12" s="12" t="s">
        <v>93</v>
      </c>
      <c r="G12" s="16">
        <f>SUM(C36:C39)</f>
        <v>44585087.839999996</v>
      </c>
      <c r="H12" s="16"/>
      <c r="L12" s="8">
        <v>39508</v>
      </c>
      <c r="M12" s="1">
        <v>2489611.21</v>
      </c>
      <c r="N12" s="1"/>
      <c r="O12" s="1">
        <v>81869</v>
      </c>
      <c r="Q12" s="1">
        <f t="shared" si="0"/>
        <v>2571480.21</v>
      </c>
      <c r="R12" s="1"/>
    </row>
    <row r="13" spans="2:18">
      <c r="B13" s="12" t="s">
        <v>66</v>
      </c>
      <c r="C13" s="16">
        <f>SUM(Q31:Q33)</f>
        <v>12596648.98</v>
      </c>
      <c r="D13" s="12"/>
      <c r="F13" s="12" t="s">
        <v>94</v>
      </c>
      <c r="G13" s="12"/>
      <c r="H13" s="16">
        <f>SUM(D40:D43)</f>
        <v>46464204.803303495</v>
      </c>
      <c r="L13" s="8">
        <v>39539</v>
      </c>
      <c r="M13" s="1">
        <v>3080590.9099999997</v>
      </c>
      <c r="N13" s="1"/>
      <c r="O13" s="1">
        <v>-173902</v>
      </c>
      <c r="Q13" s="1">
        <f t="shared" si="0"/>
        <v>2906688.9099999997</v>
      </c>
      <c r="R13" s="1"/>
    </row>
    <row r="14" spans="2:18">
      <c r="B14" s="12" t="s">
        <v>69</v>
      </c>
      <c r="C14" s="16">
        <f>SUM(Q34:Q36)</f>
        <v>12107463.58</v>
      </c>
      <c r="D14" s="12"/>
      <c r="F14" s="12" t="s">
        <v>95</v>
      </c>
      <c r="G14" s="12"/>
      <c r="H14" s="16">
        <f>SUM(D44:D47)</f>
        <v>49455292.790909015</v>
      </c>
      <c r="L14" s="8">
        <v>39569</v>
      </c>
      <c r="M14" s="1">
        <v>2933842.9</v>
      </c>
      <c r="N14" s="1"/>
      <c r="O14" s="1">
        <v>4804</v>
      </c>
      <c r="Q14" s="1">
        <f t="shared" si="0"/>
        <v>2938646.9</v>
      </c>
      <c r="R14" s="1"/>
    </row>
    <row r="15" spans="2:18">
      <c r="B15" s="12" t="s">
        <v>67</v>
      </c>
      <c r="C15" s="16">
        <f>SUM(Q37:Q39)</f>
        <v>17434008.100000001</v>
      </c>
      <c r="D15" s="12"/>
      <c r="F15" s="12" t="s">
        <v>96</v>
      </c>
      <c r="G15" s="12"/>
      <c r="H15" s="16">
        <f>SUM(D48:D51)</f>
        <v>51346471.01101537</v>
      </c>
      <c r="L15" s="8">
        <v>39600</v>
      </c>
      <c r="M15" s="1">
        <v>2762328.0700000008</v>
      </c>
      <c r="N15" s="1"/>
      <c r="O15" s="1">
        <v>145941</v>
      </c>
      <c r="Q15" s="1">
        <f t="shared" si="0"/>
        <v>2908269.0700000008</v>
      </c>
      <c r="R15" s="1"/>
    </row>
    <row r="16" spans="2:18">
      <c r="B16" s="12" t="s">
        <v>68</v>
      </c>
      <c r="C16" s="16">
        <f>SUM(Q40:Q42)</f>
        <v>13979840.849999998</v>
      </c>
      <c r="D16" s="12"/>
      <c r="F16" s="12" t="s">
        <v>108</v>
      </c>
      <c r="G16" s="12"/>
      <c r="H16" s="16">
        <f>SUM(D52:D55)</f>
        <v>50998042.142690472</v>
      </c>
      <c r="L16" s="8">
        <v>39630</v>
      </c>
      <c r="M16" s="1">
        <v>3024201.64</v>
      </c>
      <c r="N16" s="1"/>
      <c r="O16" s="1">
        <v>-180346</v>
      </c>
      <c r="Q16" s="1">
        <f t="shared" si="0"/>
        <v>2843855.64</v>
      </c>
      <c r="R16" s="1"/>
    </row>
    <row r="17" spans="2:18">
      <c r="B17" s="12" t="s">
        <v>70</v>
      </c>
      <c r="C17" s="16">
        <f>SUM(Q43:Q45)</f>
        <v>13604068.329999998</v>
      </c>
      <c r="D17" s="12"/>
      <c r="F17" s="12" t="s">
        <v>118</v>
      </c>
      <c r="G17" s="12"/>
      <c r="H17" s="16">
        <f>SUM(D56:D59)</f>
        <v>50998045.659213424</v>
      </c>
      <c r="L17" s="8">
        <v>39661</v>
      </c>
      <c r="M17" s="1">
        <v>2684257.36</v>
      </c>
      <c r="N17" s="1"/>
      <c r="O17" s="1">
        <v>161685</v>
      </c>
      <c r="Q17" s="1">
        <f t="shared" si="0"/>
        <v>2845942.36</v>
      </c>
      <c r="R17" s="1"/>
    </row>
    <row r="18" spans="2:18">
      <c r="B18" s="12" t="s">
        <v>71</v>
      </c>
      <c r="C18" s="16">
        <f>SUM(Q46:Q48)</f>
        <v>13469689.889999999</v>
      </c>
      <c r="D18" s="12"/>
      <c r="L18" s="8">
        <v>39692</v>
      </c>
      <c r="M18" s="1">
        <v>3198189.16</v>
      </c>
      <c r="N18" s="1"/>
      <c r="O18" s="1">
        <v>97643</v>
      </c>
      <c r="Q18" s="1">
        <f t="shared" si="0"/>
        <v>3295832.16</v>
      </c>
      <c r="R18" s="1"/>
    </row>
    <row r="19" spans="2:18">
      <c r="B19" s="12" t="s">
        <v>72</v>
      </c>
      <c r="C19" s="16">
        <f>SUM(Q49:Q51)</f>
        <v>12087022.060000002</v>
      </c>
      <c r="D19" s="12"/>
      <c r="L19" s="8">
        <v>39722</v>
      </c>
      <c r="M19" s="1">
        <v>2970044.4499999997</v>
      </c>
      <c r="N19" s="1"/>
      <c r="O19" s="1">
        <v>0</v>
      </c>
      <c r="Q19" s="1">
        <f t="shared" si="0"/>
        <v>2970044.4499999997</v>
      </c>
      <c r="R19" s="1"/>
    </row>
    <row r="20" spans="2:18">
      <c r="B20" s="12" t="s">
        <v>73</v>
      </c>
      <c r="C20" s="16">
        <f>SUM(Q52:Q54)</f>
        <v>13461836.100099999</v>
      </c>
      <c r="D20" s="12"/>
      <c r="L20" s="8">
        <v>39753</v>
      </c>
      <c r="M20" s="1">
        <v>3234103.9699999997</v>
      </c>
      <c r="N20" s="1"/>
      <c r="O20" s="1">
        <v>241587</v>
      </c>
      <c r="Q20" s="1">
        <f t="shared" si="0"/>
        <v>3475690.9699999997</v>
      </c>
      <c r="R20" s="1"/>
    </row>
    <row r="21" spans="2:18">
      <c r="B21" s="12" t="s">
        <v>74</v>
      </c>
      <c r="C21" s="16">
        <f>SUM(Q55:Q57)</f>
        <v>13570095.559999999</v>
      </c>
      <c r="D21" s="12"/>
      <c r="L21" s="8">
        <v>39783</v>
      </c>
      <c r="M21" s="1">
        <v>3526806.4899999998</v>
      </c>
      <c r="N21" s="1"/>
      <c r="O21" s="1">
        <v>234431</v>
      </c>
      <c r="Q21" s="1">
        <f t="shared" si="0"/>
        <v>3761237.4899999998</v>
      </c>
      <c r="R21" s="1"/>
    </row>
    <row r="22" spans="2:18">
      <c r="B22" s="12" t="s">
        <v>75</v>
      </c>
      <c r="C22" s="16">
        <f>SUM(Q58:Q60)</f>
        <v>10396516.99</v>
      </c>
      <c r="D22" s="12"/>
      <c r="L22" s="8">
        <v>39814</v>
      </c>
      <c r="M22" s="1">
        <v>2206570.5100000002</v>
      </c>
      <c r="N22" s="1"/>
      <c r="O22" s="1">
        <v>2838793</v>
      </c>
      <c r="Q22" s="1">
        <f t="shared" si="0"/>
        <v>5045363.51</v>
      </c>
      <c r="R22" s="1"/>
    </row>
    <row r="23" spans="2:18">
      <c r="B23" s="12" t="s">
        <v>76</v>
      </c>
      <c r="C23" s="16">
        <f>SUM(Q61:Q63)</f>
        <v>15807518.789999999</v>
      </c>
      <c r="D23" s="12"/>
      <c r="L23" s="8">
        <v>39845</v>
      </c>
      <c r="M23" s="1">
        <v>2938946.1</v>
      </c>
      <c r="N23" s="1"/>
      <c r="O23" s="1">
        <v>-3083608</v>
      </c>
      <c r="Q23" s="1">
        <f t="shared" si="0"/>
        <v>-144661.89999999991</v>
      </c>
      <c r="R23" s="1"/>
    </row>
    <row r="24" spans="2:18">
      <c r="B24" s="12" t="s">
        <v>77</v>
      </c>
      <c r="C24" s="16">
        <f>SUM(Q64:Q66)</f>
        <v>11372074.670000002</v>
      </c>
      <c r="D24" s="12"/>
      <c r="L24" s="8">
        <v>39873</v>
      </c>
      <c r="M24" s="1">
        <v>3707318.5999999996</v>
      </c>
      <c r="N24" s="1"/>
      <c r="O24" s="1">
        <v>186562</v>
      </c>
      <c r="Q24" s="1">
        <f t="shared" si="0"/>
        <v>3893880.5999999996</v>
      </c>
      <c r="R24" s="1"/>
    </row>
    <row r="25" spans="2:18">
      <c r="B25" s="12" t="s">
        <v>78</v>
      </c>
      <c r="C25" s="16">
        <f>SUM(Q67:Q69)</f>
        <v>11967716.850000001</v>
      </c>
      <c r="D25" s="12"/>
      <c r="L25" s="8">
        <v>39904</v>
      </c>
      <c r="M25" s="1">
        <v>3819621.7399999993</v>
      </c>
      <c r="N25" s="1"/>
      <c r="O25" s="1">
        <v>-36526</v>
      </c>
      <c r="Q25" s="1">
        <f t="shared" si="0"/>
        <v>3783095.7399999993</v>
      </c>
      <c r="R25" s="1"/>
    </row>
    <row r="26" spans="2:18">
      <c r="B26" s="12" t="s">
        <v>79</v>
      </c>
      <c r="C26" s="16">
        <f>SUM(Q70:Q72)</f>
        <v>8930008.620000001</v>
      </c>
      <c r="D26" s="12"/>
      <c r="L26" s="8">
        <v>39934</v>
      </c>
      <c r="M26" s="1">
        <v>3674713.04</v>
      </c>
      <c r="N26" s="1"/>
      <c r="O26" s="1">
        <v>123851</v>
      </c>
      <c r="Q26" s="1">
        <f t="shared" si="0"/>
        <v>3798564.04</v>
      </c>
      <c r="R26" s="1"/>
    </row>
    <row r="27" spans="2:18">
      <c r="B27" s="12" t="s">
        <v>80</v>
      </c>
      <c r="C27" s="16">
        <f>SUM(Q73:Q75)</f>
        <v>9685267.6600000001</v>
      </c>
      <c r="D27" s="12"/>
      <c r="L27" s="8">
        <v>39965</v>
      </c>
      <c r="M27" s="1">
        <v>3954869.82</v>
      </c>
      <c r="N27" s="1"/>
      <c r="O27" s="1">
        <v>116564</v>
      </c>
      <c r="Q27" s="1">
        <f t="shared" si="0"/>
        <v>4071433.82</v>
      </c>
      <c r="R27" s="1"/>
    </row>
    <row r="28" spans="2:18">
      <c r="B28" s="12" t="s">
        <v>81</v>
      </c>
      <c r="C28" s="16">
        <f>SUM(Q76:Q78)</f>
        <v>11411952.85</v>
      </c>
      <c r="D28" s="12"/>
      <c r="L28" s="8">
        <v>39995</v>
      </c>
      <c r="M28" s="1">
        <v>4283571.62</v>
      </c>
      <c r="N28" s="1"/>
      <c r="O28" s="1">
        <v>30960</v>
      </c>
      <c r="Q28" s="1">
        <f t="shared" si="0"/>
        <v>4314531.62</v>
      </c>
      <c r="R28" s="1"/>
    </row>
    <row r="29" spans="2:18">
      <c r="B29" s="12" t="s">
        <v>82</v>
      </c>
      <c r="C29" s="16">
        <f>SUM(Q79:Q81)</f>
        <v>12283561.199999999</v>
      </c>
      <c r="D29" s="17"/>
      <c r="L29" s="8">
        <v>40026</v>
      </c>
      <c r="M29" s="1">
        <v>3777449.94</v>
      </c>
      <c r="N29" s="1"/>
      <c r="O29" s="1">
        <v>143036</v>
      </c>
      <c r="Q29" s="1">
        <f t="shared" si="0"/>
        <v>3920485.94</v>
      </c>
      <c r="R29" s="1"/>
    </row>
    <row r="30" spans="2:18">
      <c r="B30" s="12" t="s">
        <v>83</v>
      </c>
      <c r="C30" s="16">
        <f>SUM(Q82:Q84)</f>
        <v>9268217.459999999</v>
      </c>
      <c r="D30" s="12"/>
      <c r="L30" s="8">
        <v>40057</v>
      </c>
      <c r="M30" s="1">
        <v>4448559.6100000003</v>
      </c>
      <c r="N30" s="1"/>
      <c r="O30" s="1">
        <v>-102386</v>
      </c>
      <c r="Q30" s="1">
        <f t="shared" si="0"/>
        <v>4346173.6100000003</v>
      </c>
      <c r="R30" s="1"/>
    </row>
    <row r="31" spans="2:18">
      <c r="B31" s="12" t="s">
        <v>84</v>
      </c>
      <c r="C31" s="16">
        <f>SUM(Q85:Q87)</f>
        <v>10292635.100000001</v>
      </c>
      <c r="D31" s="12"/>
      <c r="L31" s="8">
        <v>40087</v>
      </c>
      <c r="M31" s="1">
        <v>3645450.6000000006</v>
      </c>
      <c r="N31" s="1"/>
      <c r="O31" s="1">
        <v>118145</v>
      </c>
      <c r="Q31" s="1">
        <f t="shared" si="0"/>
        <v>3763595.6000000006</v>
      </c>
      <c r="R31" s="1"/>
    </row>
    <row r="32" spans="2:18">
      <c r="B32" s="12" t="s">
        <v>35</v>
      </c>
      <c r="C32" s="16">
        <f>SUM(Q88:Q90)</f>
        <v>10213950.130000001</v>
      </c>
      <c r="D32" s="16"/>
      <c r="L32" s="8">
        <v>40118</v>
      </c>
      <c r="M32" s="1">
        <v>4087562.29</v>
      </c>
      <c r="N32" s="1"/>
      <c r="O32" s="1">
        <v>71544</v>
      </c>
      <c r="Q32" s="1">
        <f t="shared" si="0"/>
        <v>4159106.29</v>
      </c>
      <c r="R32" s="1"/>
    </row>
    <row r="33" spans="2:18">
      <c r="B33" s="12" t="s">
        <v>36</v>
      </c>
      <c r="C33" s="16">
        <f>SUM(Q91:Q93)</f>
        <v>11505471.34</v>
      </c>
      <c r="D33" s="16"/>
      <c r="L33" s="8">
        <v>40148</v>
      </c>
      <c r="M33" s="1">
        <v>4503578.09</v>
      </c>
      <c r="N33" s="1"/>
      <c r="O33" s="1">
        <v>170369</v>
      </c>
      <c r="Q33" s="1">
        <f t="shared" si="0"/>
        <v>4673947.09</v>
      </c>
      <c r="R33" s="1"/>
    </row>
    <row r="34" spans="2:18">
      <c r="B34" s="12" t="s">
        <v>37</v>
      </c>
      <c r="C34" s="16">
        <f>SUM(Q94:Q96)</f>
        <v>9090259.7300000004</v>
      </c>
      <c r="D34" s="16"/>
      <c r="L34" s="8">
        <v>40179</v>
      </c>
      <c r="M34" s="1">
        <v>3089457.0800000005</v>
      </c>
      <c r="N34" s="1"/>
      <c r="O34" s="1">
        <v>349169</v>
      </c>
      <c r="Q34" s="1">
        <f t="shared" si="0"/>
        <v>3438626.0800000005</v>
      </c>
      <c r="R34" s="1"/>
    </row>
    <row r="35" spans="2:18">
      <c r="B35" s="12" t="s">
        <v>38</v>
      </c>
      <c r="C35" s="16">
        <f>SUM(Q97:Q99)</f>
        <v>12097090.390000001</v>
      </c>
      <c r="D35" s="16"/>
      <c r="L35" s="8">
        <v>40210</v>
      </c>
      <c r="M35" s="1">
        <v>3911116.98</v>
      </c>
      <c r="N35" s="1"/>
      <c r="O35" s="1">
        <v>1070434</v>
      </c>
      <c r="Q35" s="1">
        <f t="shared" si="0"/>
        <v>4981550.9800000004</v>
      </c>
      <c r="R35" s="1"/>
    </row>
    <row r="36" spans="2:18">
      <c r="B36" s="12" t="s">
        <v>39</v>
      </c>
      <c r="C36" s="16">
        <f>SUM(Q100:Q102)</f>
        <v>11444469.59</v>
      </c>
      <c r="D36" s="16"/>
      <c r="L36" s="8">
        <v>40238</v>
      </c>
      <c r="M36" s="1">
        <v>4894533.5199999996</v>
      </c>
      <c r="N36" s="1"/>
      <c r="O36" s="1">
        <v>-1207247</v>
      </c>
      <c r="Q36" s="1">
        <f t="shared" si="0"/>
        <v>3687286.5199999996</v>
      </c>
      <c r="R36" s="1"/>
    </row>
    <row r="37" spans="2:18">
      <c r="B37" s="12" t="s">
        <v>40</v>
      </c>
      <c r="C37" s="16">
        <f>SUM(Q103:Q105)</f>
        <v>11888662.469999999</v>
      </c>
      <c r="D37" s="16"/>
      <c r="L37" s="8">
        <v>40269</v>
      </c>
      <c r="M37" s="1">
        <v>4201621.87</v>
      </c>
      <c r="N37" s="1"/>
      <c r="O37" s="1">
        <v>116206</v>
      </c>
      <c r="Q37" s="1">
        <f t="shared" si="0"/>
        <v>4317827.87</v>
      </c>
      <c r="R37" s="1"/>
    </row>
    <row r="38" spans="2:18">
      <c r="B38" s="12" t="s">
        <v>41</v>
      </c>
      <c r="C38" s="16">
        <f>SUM(Q106:Q108)</f>
        <v>9119100.8999999985</v>
      </c>
      <c r="D38" s="16"/>
      <c r="L38" s="8">
        <v>40299</v>
      </c>
      <c r="M38" s="1">
        <v>4929696.51</v>
      </c>
      <c r="N38" s="1"/>
      <c r="O38" s="1">
        <v>29642</v>
      </c>
      <c r="Q38" s="1">
        <f t="shared" si="0"/>
        <v>4959338.51</v>
      </c>
      <c r="R38" s="1"/>
    </row>
    <row r="39" spans="2:18">
      <c r="B39" s="12" t="s">
        <v>42</v>
      </c>
      <c r="C39" s="16">
        <f>SUM(Q109:Q111)</f>
        <v>12132854.879999999</v>
      </c>
      <c r="D39" s="16"/>
      <c r="L39" s="8">
        <v>40330</v>
      </c>
      <c r="M39" s="1">
        <v>4829389.7200000007</v>
      </c>
      <c r="N39" s="1"/>
      <c r="O39" s="1">
        <v>3327452</v>
      </c>
      <c r="Q39" s="1">
        <f t="shared" si="0"/>
        <v>8156841.7200000007</v>
      </c>
      <c r="R39" s="1"/>
    </row>
    <row r="40" spans="2:18">
      <c r="B40" s="12" t="s">
        <v>43</v>
      </c>
      <c r="C40" s="16">
        <f>SUM(Q112:Q114)</f>
        <v>11241169.77</v>
      </c>
      <c r="D40" s="16">
        <f>SUM(R112:R114)</f>
        <v>11534791.860196263</v>
      </c>
      <c r="L40" s="8">
        <v>40360</v>
      </c>
      <c r="M40" s="1">
        <v>4537096.7799999993</v>
      </c>
      <c r="N40" s="1"/>
      <c r="O40" s="1">
        <v>120815</v>
      </c>
      <c r="Q40" s="1">
        <f t="shared" si="0"/>
        <v>4657911.7799999993</v>
      </c>
      <c r="R40" s="1"/>
    </row>
    <row r="41" spans="2:18">
      <c r="B41" s="12" t="s">
        <v>44</v>
      </c>
      <c r="C41" s="16">
        <f>SUM(Q115:Q117)</f>
        <v>12227787.470000001</v>
      </c>
      <c r="D41" s="16">
        <f>SUM(R115:R117)</f>
        <v>12199316.820689999</v>
      </c>
      <c r="L41" s="8">
        <v>40391</v>
      </c>
      <c r="M41" s="1">
        <v>4123846.34</v>
      </c>
      <c r="N41" s="1"/>
      <c r="O41" s="1">
        <v>465077</v>
      </c>
      <c r="Q41" s="1">
        <f t="shared" si="0"/>
        <v>4588923.34</v>
      </c>
      <c r="R41" s="1"/>
    </row>
    <row r="42" spans="2:18">
      <c r="B42" s="12" t="s">
        <v>45</v>
      </c>
      <c r="C42" s="16">
        <f>SUM(Q118:Q120)</f>
        <v>8971609.0299999993</v>
      </c>
      <c r="D42" s="16">
        <f>SUM(R118:R120)</f>
        <v>10200310.107683674</v>
      </c>
      <c r="L42" s="8">
        <v>40422</v>
      </c>
      <c r="M42" s="1">
        <v>5100875.7299999995</v>
      </c>
      <c r="N42" s="1"/>
      <c r="O42" s="1">
        <v>-367870</v>
      </c>
      <c r="Q42" s="1">
        <f t="shared" si="0"/>
        <v>4733005.7299999995</v>
      </c>
      <c r="R42" s="1"/>
    </row>
    <row r="43" spans="2:18">
      <c r="B43" s="12" t="s">
        <v>46</v>
      </c>
      <c r="C43" s="12"/>
      <c r="D43" s="16">
        <f>SUM(R121:R123)</f>
        <v>12529786.014733564</v>
      </c>
      <c r="L43" s="8">
        <v>40452</v>
      </c>
      <c r="M43" s="1">
        <v>2188977.27</v>
      </c>
      <c r="N43" s="1"/>
      <c r="O43" s="1">
        <v>1830321</v>
      </c>
      <c r="Q43" s="1">
        <f t="shared" si="0"/>
        <v>4019298.27</v>
      </c>
      <c r="R43" s="1"/>
    </row>
    <row r="44" spans="2:18">
      <c r="B44" s="12" t="s">
        <v>47</v>
      </c>
      <c r="C44" s="12"/>
      <c r="D44" s="16">
        <f>SUM(R124:R126)</f>
        <v>13052746.695607316</v>
      </c>
      <c r="L44" s="8">
        <v>40483</v>
      </c>
      <c r="M44" s="1">
        <v>4743194.9899999984</v>
      </c>
      <c r="N44" s="1"/>
      <c r="O44" s="1">
        <v>1268141</v>
      </c>
      <c r="Q44" s="1">
        <f t="shared" si="0"/>
        <v>6011335.9899999984</v>
      </c>
      <c r="R44" s="1"/>
    </row>
    <row r="45" spans="2:18">
      <c r="B45" s="12" t="s">
        <v>48</v>
      </c>
      <c r="C45" s="12"/>
      <c r="D45" s="16">
        <f>SUM(R127:R129)</f>
        <v>12717624.80836292</v>
      </c>
      <c r="L45" s="8">
        <v>40513</v>
      </c>
      <c r="M45" s="1">
        <v>5499605.0700000003</v>
      </c>
      <c r="N45" s="1"/>
      <c r="O45" s="1">
        <v>-1926171</v>
      </c>
      <c r="Q45" s="1">
        <f t="shared" si="0"/>
        <v>3573434.0700000003</v>
      </c>
      <c r="R45" s="1"/>
    </row>
    <row r="46" spans="2:18">
      <c r="B46" s="12" t="s">
        <v>49</v>
      </c>
      <c r="C46" s="12"/>
      <c r="D46" s="16">
        <f>SUM(R130:R132)</f>
        <v>10632522.89875143</v>
      </c>
      <c r="L46" s="8">
        <v>40544</v>
      </c>
      <c r="M46" s="1">
        <v>4124073.53</v>
      </c>
      <c r="N46" s="1"/>
      <c r="O46" s="1">
        <v>344708</v>
      </c>
      <c r="Q46" s="1">
        <f t="shared" si="0"/>
        <v>4468781.5299999993</v>
      </c>
      <c r="R46" s="1"/>
    </row>
    <row r="47" spans="2:18">
      <c r="B47" s="12" t="s">
        <v>50</v>
      </c>
      <c r="C47" s="12"/>
      <c r="D47" s="16">
        <f>SUM(R133:R135)</f>
        <v>13052398.388187349</v>
      </c>
      <c r="L47" s="8">
        <v>40575</v>
      </c>
      <c r="M47" s="1">
        <v>4055648.5199999996</v>
      </c>
      <c r="N47" s="1"/>
      <c r="O47" s="1">
        <v>259323</v>
      </c>
      <c r="Q47" s="1">
        <f t="shared" si="0"/>
        <v>4314971.5199999996</v>
      </c>
      <c r="R47" s="1"/>
    </row>
    <row r="48" spans="2:18">
      <c r="B48" s="12" t="s">
        <v>51</v>
      </c>
      <c r="C48" s="12"/>
      <c r="D48" s="16">
        <f>SUM(R136:R138)</f>
        <v>13536296.854099803</v>
      </c>
      <c r="L48" s="8">
        <v>40603</v>
      </c>
      <c r="M48" s="1">
        <v>4634703.84</v>
      </c>
      <c r="N48" s="1"/>
      <c r="O48" s="1">
        <v>51233</v>
      </c>
      <c r="Q48" s="1">
        <f t="shared" si="0"/>
        <v>4685936.84</v>
      </c>
      <c r="R48" s="1"/>
    </row>
    <row r="49" spans="2:18">
      <c r="B49" s="12" t="s">
        <v>52</v>
      </c>
      <c r="C49" s="12"/>
      <c r="D49" s="16">
        <f>SUM(R139:R141)</f>
        <v>13225607.758440072</v>
      </c>
      <c r="L49" s="8">
        <v>40634</v>
      </c>
      <c r="M49" s="1">
        <v>4106547.1</v>
      </c>
      <c r="N49" s="1"/>
      <c r="O49" s="1">
        <v>-1304974</v>
      </c>
      <c r="Q49" s="1">
        <f t="shared" si="0"/>
        <v>2801573.1</v>
      </c>
      <c r="R49" s="1"/>
    </row>
    <row r="50" spans="2:18">
      <c r="B50" s="12" t="s">
        <v>53</v>
      </c>
      <c r="C50" s="12"/>
      <c r="D50" s="16">
        <f>SUM(R142:R144)</f>
        <v>11038308.33204364</v>
      </c>
      <c r="L50" s="8">
        <v>40664</v>
      </c>
      <c r="M50" s="1">
        <v>4651045.5900000008</v>
      </c>
      <c r="N50" s="1"/>
      <c r="O50" s="1">
        <v>151528</v>
      </c>
      <c r="Q50" s="1">
        <f t="shared" si="0"/>
        <v>4802573.5900000008</v>
      </c>
      <c r="R50" s="1"/>
    </row>
    <row r="51" spans="2:18">
      <c r="B51" s="12" t="s">
        <v>54</v>
      </c>
      <c r="C51" s="12"/>
      <c r="D51" s="16">
        <f>SUM(R145:R147)</f>
        <v>13546258.06643186</v>
      </c>
      <c r="L51" s="8">
        <v>40695</v>
      </c>
      <c r="M51" s="1">
        <v>4471216.370000001</v>
      </c>
      <c r="N51" s="1"/>
      <c r="O51" s="1">
        <v>11659</v>
      </c>
      <c r="Q51" s="1">
        <f t="shared" si="0"/>
        <v>4482875.370000001</v>
      </c>
      <c r="R51" s="1"/>
    </row>
    <row r="52" spans="2:18">
      <c r="B52" s="12" t="s">
        <v>104</v>
      </c>
      <c r="C52" s="12"/>
      <c r="D52" s="16">
        <f>SUM(R148:R150)</f>
        <v>13449164.31598204</v>
      </c>
      <c r="L52" s="8">
        <v>40725</v>
      </c>
      <c r="M52" s="1">
        <v>4668267.92</v>
      </c>
      <c r="N52" s="1"/>
      <c r="O52" s="1">
        <v>-461888</v>
      </c>
      <c r="Q52" s="1">
        <f t="shared" si="0"/>
        <v>4206379.92</v>
      </c>
      <c r="R52" s="1"/>
    </row>
    <row r="53" spans="2:18">
      <c r="B53" s="12" t="s">
        <v>105</v>
      </c>
      <c r="C53" s="12"/>
      <c r="D53" s="16">
        <f>SUM(R151:R153)</f>
        <v>13138498.604270348</v>
      </c>
      <c r="L53" s="8">
        <v>40756</v>
      </c>
      <c r="M53" s="1">
        <v>5139193.67</v>
      </c>
      <c r="N53" s="1"/>
      <c r="O53" s="1">
        <v>-424364.42989999999</v>
      </c>
      <c r="Q53" s="1">
        <f t="shared" si="0"/>
        <v>4714829.2401000001</v>
      </c>
      <c r="R53" s="1"/>
    </row>
    <row r="54" spans="2:18">
      <c r="B54" s="12" t="s">
        <v>106</v>
      </c>
      <c r="C54" s="12"/>
      <c r="D54" s="16">
        <f>SUM(R154:R156)</f>
        <v>10951211.449785024</v>
      </c>
      <c r="L54" s="8">
        <v>40787</v>
      </c>
      <c r="M54" s="1">
        <v>5214541.5100000007</v>
      </c>
      <c r="N54" s="1"/>
      <c r="O54" s="1">
        <v>-673914.57</v>
      </c>
      <c r="Q54" s="1">
        <f t="shared" si="0"/>
        <v>4540626.9400000004</v>
      </c>
      <c r="R54" s="1"/>
    </row>
    <row r="55" spans="2:18">
      <c r="B55" s="12" t="s">
        <v>107</v>
      </c>
      <c r="C55" s="12"/>
      <c r="D55" s="16">
        <f>SUM(R157:R159)</f>
        <v>13459167.772653056</v>
      </c>
      <c r="L55" s="8">
        <v>40817</v>
      </c>
      <c r="M55" s="1">
        <v>5209346.0199999996</v>
      </c>
      <c r="N55" s="1"/>
      <c r="O55" s="1">
        <v>-347213</v>
      </c>
      <c r="Q55" s="1">
        <f t="shared" si="0"/>
        <v>4862133.0199999996</v>
      </c>
      <c r="R55" s="1"/>
    </row>
    <row r="56" spans="2:18">
      <c r="B56" s="12" t="s">
        <v>114</v>
      </c>
      <c r="C56" s="12"/>
      <c r="D56" s="16">
        <f>SUM(R160:R162)</f>
        <v>13449161.983199282</v>
      </c>
      <c r="L56" s="8">
        <v>40848</v>
      </c>
      <c r="M56" s="1">
        <v>4464930.43</v>
      </c>
      <c r="N56" s="1"/>
      <c r="O56" s="1">
        <v>-381308</v>
      </c>
      <c r="Q56" s="1">
        <f t="shared" si="0"/>
        <v>4083622.4299999997</v>
      </c>
      <c r="R56" s="1"/>
    </row>
    <row r="57" spans="2:18">
      <c r="B57" s="12" t="s">
        <v>115</v>
      </c>
      <c r="C57" s="12"/>
      <c r="D57" s="16">
        <f>SUM(R163:R165)</f>
        <v>13138499.227747526</v>
      </c>
      <c r="L57" s="8">
        <v>40878</v>
      </c>
      <c r="M57" s="1">
        <v>4303277.1100000003</v>
      </c>
      <c r="N57" s="1"/>
      <c r="O57" s="1">
        <v>321063</v>
      </c>
      <c r="Q57" s="1">
        <f t="shared" si="0"/>
        <v>4624340.1100000003</v>
      </c>
      <c r="R57" s="1"/>
    </row>
    <row r="58" spans="2:18">
      <c r="B58" s="12" t="s">
        <v>116</v>
      </c>
      <c r="C58" s="12"/>
      <c r="D58" s="16">
        <f>SUM(R166:R168)</f>
        <v>10951213.635465018</v>
      </c>
      <c r="L58" s="8">
        <v>40909</v>
      </c>
      <c r="M58" s="1">
        <v>2716811.38</v>
      </c>
      <c r="N58" s="1"/>
      <c r="O58" s="1">
        <v>223312</v>
      </c>
      <c r="Q58" s="1">
        <f t="shared" si="0"/>
        <v>2940123.38</v>
      </c>
      <c r="R58" s="1"/>
    </row>
    <row r="59" spans="2:18">
      <c r="B59" s="12" t="s">
        <v>117</v>
      </c>
      <c r="C59" s="12"/>
      <c r="D59" s="16">
        <f>SUM(R169:R172)</f>
        <v>13459170.812801596</v>
      </c>
      <c r="L59" s="8">
        <v>40940</v>
      </c>
      <c r="M59" s="1">
        <v>3892467.62</v>
      </c>
      <c r="N59" s="1"/>
      <c r="O59" s="1">
        <v>-193988</v>
      </c>
      <c r="Q59" s="1">
        <f t="shared" si="0"/>
        <v>3698479.62</v>
      </c>
      <c r="R59" s="1"/>
    </row>
    <row r="60" spans="2:18">
      <c r="L60" s="8">
        <v>40969</v>
      </c>
      <c r="M60" s="1">
        <v>3857345.99</v>
      </c>
      <c r="N60" s="1"/>
      <c r="O60" s="1">
        <v>-99432</v>
      </c>
      <c r="Q60" s="1">
        <f t="shared" si="0"/>
        <v>3757913.99</v>
      </c>
      <c r="R60" s="1"/>
    </row>
    <row r="61" spans="2:18">
      <c r="L61" s="8">
        <v>41000</v>
      </c>
      <c r="M61" s="1">
        <v>3849192.97</v>
      </c>
      <c r="N61" s="1"/>
      <c r="O61" s="1">
        <v>-56638</v>
      </c>
      <c r="Q61" s="1">
        <f t="shared" si="0"/>
        <v>3792554.97</v>
      </c>
      <c r="R61" s="1"/>
    </row>
    <row r="62" spans="2:18">
      <c r="L62" s="8">
        <v>41030</v>
      </c>
      <c r="M62" s="1">
        <v>4735359.3599999994</v>
      </c>
      <c r="N62" s="1"/>
      <c r="O62" s="1">
        <v>-568456</v>
      </c>
      <c r="Q62" s="1">
        <f t="shared" si="0"/>
        <v>4166903.3599999994</v>
      </c>
      <c r="R62" s="1"/>
    </row>
    <row r="63" spans="2:18">
      <c r="L63" s="8">
        <v>41061</v>
      </c>
      <c r="M63" s="1">
        <v>4708903.46</v>
      </c>
      <c r="N63" s="1"/>
      <c r="O63" s="1">
        <v>3139157</v>
      </c>
      <c r="Q63" s="1">
        <f t="shared" si="0"/>
        <v>7848060.46</v>
      </c>
      <c r="R63" s="1"/>
    </row>
    <row r="64" spans="2:18">
      <c r="L64" s="8">
        <v>41091</v>
      </c>
      <c r="M64" s="1">
        <v>3719970.61</v>
      </c>
      <c r="N64" s="1"/>
      <c r="O64" s="1">
        <v>-1017706</v>
      </c>
      <c r="Q64" s="1">
        <f t="shared" si="0"/>
        <v>2702264.61</v>
      </c>
      <c r="R64" s="1"/>
    </row>
    <row r="65" spans="12:18">
      <c r="L65" s="8">
        <v>41122</v>
      </c>
      <c r="M65" s="1">
        <v>5420564.1100000003</v>
      </c>
      <c r="N65" s="1"/>
      <c r="O65" s="1">
        <v>-711670</v>
      </c>
      <c r="Q65" s="1">
        <f t="shared" si="0"/>
        <v>4708894.1100000003</v>
      </c>
      <c r="R65" s="1"/>
    </row>
    <row r="66" spans="12:18">
      <c r="L66" s="8">
        <v>41153</v>
      </c>
      <c r="M66" s="1">
        <v>4124538.95</v>
      </c>
      <c r="N66" s="1"/>
      <c r="O66" s="1">
        <v>-163623</v>
      </c>
      <c r="Q66" s="1">
        <f t="shared" si="0"/>
        <v>3960915.95</v>
      </c>
      <c r="R66" s="1"/>
    </row>
    <row r="67" spans="12:18">
      <c r="L67" s="8">
        <v>41183</v>
      </c>
      <c r="M67" s="1">
        <v>3988330.99</v>
      </c>
      <c r="N67" s="1"/>
      <c r="O67" s="1">
        <v>-3451</v>
      </c>
      <c r="Q67" s="1">
        <f t="shared" si="0"/>
        <v>3984879.99</v>
      </c>
      <c r="R67" s="1"/>
    </row>
    <row r="68" spans="12:18">
      <c r="L68" s="8">
        <v>41214</v>
      </c>
      <c r="M68" s="1">
        <v>4113581.7</v>
      </c>
      <c r="N68" s="1"/>
      <c r="O68" s="1">
        <v>-92875</v>
      </c>
      <c r="Q68" s="1">
        <f t="shared" si="0"/>
        <v>4020706.7</v>
      </c>
      <c r="R68" s="1"/>
    </row>
    <row r="69" spans="12:18">
      <c r="L69" s="8">
        <v>41244</v>
      </c>
      <c r="M69" s="1">
        <v>3687220.16</v>
      </c>
      <c r="N69" s="1"/>
      <c r="O69" s="1">
        <v>274910</v>
      </c>
      <c r="Q69" s="1">
        <f t="shared" ref="Q69:R132" si="1">M69+O69</f>
        <v>3962130.16</v>
      </c>
      <c r="R69" s="1"/>
    </row>
    <row r="70" spans="12:18">
      <c r="L70" s="8">
        <v>41275</v>
      </c>
      <c r="M70" s="1">
        <v>2722379.45</v>
      </c>
      <c r="N70" s="1"/>
      <c r="O70" s="1">
        <v>20344</v>
      </c>
      <c r="Q70" s="1">
        <f t="shared" si="1"/>
        <v>2742723.45</v>
      </c>
      <c r="R70" s="1"/>
    </row>
    <row r="71" spans="12:18">
      <c r="L71" s="8">
        <v>41306</v>
      </c>
      <c r="M71" s="1">
        <v>3192786.43</v>
      </c>
      <c r="N71" s="1"/>
      <c r="O71" s="1">
        <v>-705546</v>
      </c>
      <c r="Q71" s="1">
        <f t="shared" si="1"/>
        <v>2487240.4300000002</v>
      </c>
      <c r="R71" s="1"/>
    </row>
    <row r="72" spans="12:18">
      <c r="L72" s="8">
        <v>41334</v>
      </c>
      <c r="M72" s="1">
        <v>3790454.74</v>
      </c>
      <c r="N72" s="1"/>
      <c r="O72" s="1">
        <v>-90410</v>
      </c>
      <c r="Q72" s="1">
        <f t="shared" si="1"/>
        <v>3700044.74</v>
      </c>
      <c r="R72" s="1"/>
    </row>
    <row r="73" spans="12:18">
      <c r="L73" s="8">
        <v>41365</v>
      </c>
      <c r="M73" s="1">
        <v>3904193.18</v>
      </c>
      <c r="N73" s="1"/>
      <c r="O73" s="1">
        <v>-72477</v>
      </c>
      <c r="Q73" s="1">
        <f t="shared" si="1"/>
        <v>3831716.18</v>
      </c>
      <c r="R73" s="1"/>
    </row>
    <row r="74" spans="12:18">
      <c r="L74" s="18">
        <v>41395</v>
      </c>
      <c r="M74" s="1">
        <v>4654091.55</v>
      </c>
      <c r="N74" s="1"/>
      <c r="O74" s="1">
        <v>-356301</v>
      </c>
      <c r="Q74" s="1">
        <f t="shared" si="1"/>
        <v>4297790.55</v>
      </c>
      <c r="R74" s="1"/>
    </row>
    <row r="75" spans="12:18">
      <c r="L75" s="18">
        <v>41426</v>
      </c>
      <c r="M75" s="1">
        <v>4057558.9299999997</v>
      </c>
      <c r="N75" s="1"/>
      <c r="O75" s="1">
        <v>-2501798</v>
      </c>
      <c r="Q75" s="1">
        <f t="shared" si="1"/>
        <v>1555760.9299999997</v>
      </c>
      <c r="R75" s="1"/>
    </row>
    <row r="76" spans="12:18">
      <c r="L76" s="8">
        <v>41456</v>
      </c>
      <c r="M76" s="1">
        <v>3796245.9</v>
      </c>
      <c r="N76" s="1"/>
      <c r="O76" s="1">
        <v>-130926</v>
      </c>
      <c r="Q76" s="1">
        <f t="shared" si="1"/>
        <v>3665319.9</v>
      </c>
      <c r="R76" s="1"/>
    </row>
    <row r="77" spans="12:18">
      <c r="L77" s="8">
        <v>41487</v>
      </c>
      <c r="M77" s="1">
        <v>3980745.59</v>
      </c>
      <c r="N77" s="1"/>
      <c r="O77" s="1">
        <v>-174953.72</v>
      </c>
      <c r="Q77" s="1">
        <f t="shared" si="1"/>
        <v>3805791.8699999996</v>
      </c>
      <c r="R77" s="1"/>
    </row>
    <row r="78" spans="12:18">
      <c r="L78" s="8">
        <v>41518</v>
      </c>
      <c r="M78" s="1">
        <v>4170179.4499999997</v>
      </c>
      <c r="N78" s="1"/>
      <c r="O78" s="1">
        <v>-229338.37</v>
      </c>
      <c r="Q78" s="1">
        <f t="shared" si="1"/>
        <v>3940841.0799999996</v>
      </c>
      <c r="R78" s="1"/>
    </row>
    <row r="79" spans="12:18">
      <c r="L79" s="8">
        <v>41548</v>
      </c>
      <c r="M79" s="1">
        <v>3788872.4</v>
      </c>
      <c r="N79" s="1"/>
      <c r="O79" s="1">
        <v>1826021.18</v>
      </c>
      <c r="Q79" s="1">
        <f t="shared" si="1"/>
        <v>5614893.5800000001</v>
      </c>
      <c r="R79" s="1"/>
    </row>
    <row r="80" spans="12:18">
      <c r="L80" s="8">
        <v>41579</v>
      </c>
      <c r="M80" s="1">
        <v>3822643.23</v>
      </c>
      <c r="N80" s="1"/>
      <c r="O80" s="1">
        <v>-1566164.98</v>
      </c>
      <c r="Q80" s="1">
        <f t="shared" si="1"/>
        <v>2256478.25</v>
      </c>
      <c r="R80" s="1"/>
    </row>
    <row r="81" spans="12:18">
      <c r="L81" s="8">
        <v>41609</v>
      </c>
      <c r="M81" s="1">
        <v>4251597.4400000004</v>
      </c>
      <c r="N81" s="1"/>
      <c r="O81" s="1">
        <v>160591.93</v>
      </c>
      <c r="Q81" s="1">
        <f t="shared" si="1"/>
        <v>4412189.37</v>
      </c>
      <c r="R81" s="1"/>
    </row>
    <row r="82" spans="12:18">
      <c r="L82" s="8">
        <v>41640</v>
      </c>
      <c r="M82" s="1">
        <v>2066094.43</v>
      </c>
      <c r="N82" s="1"/>
      <c r="O82" s="1">
        <v>396711.62</v>
      </c>
      <c r="Q82" s="1">
        <f t="shared" si="1"/>
        <v>2462806.0499999998</v>
      </c>
      <c r="R82" s="1"/>
    </row>
    <row r="83" spans="12:18">
      <c r="L83" s="8">
        <v>41671</v>
      </c>
      <c r="M83" s="1">
        <v>3277702.75</v>
      </c>
      <c r="N83" s="1"/>
      <c r="O83" s="1">
        <v>-339863.21</v>
      </c>
      <c r="Q83" s="1">
        <f t="shared" si="1"/>
        <v>2937839.54</v>
      </c>
      <c r="R83" s="1"/>
    </row>
    <row r="84" spans="12:18">
      <c r="L84" s="8">
        <v>41699</v>
      </c>
      <c r="M84" s="1">
        <v>4113100.34</v>
      </c>
      <c r="N84" s="1"/>
      <c r="O84" s="1">
        <v>-245528.47</v>
      </c>
      <c r="Q84" s="1">
        <f t="shared" si="1"/>
        <v>3867571.8699999996</v>
      </c>
      <c r="R84" s="1"/>
    </row>
    <row r="85" spans="12:18">
      <c r="L85" s="8">
        <v>41730</v>
      </c>
      <c r="M85" s="1">
        <v>3185655.06</v>
      </c>
      <c r="N85" s="1"/>
      <c r="O85" s="1">
        <v>38564.54</v>
      </c>
      <c r="Q85" s="1">
        <f t="shared" si="1"/>
        <v>3224219.6</v>
      </c>
      <c r="R85" s="1"/>
    </row>
    <row r="86" spans="12:18">
      <c r="L86" s="18">
        <v>41760</v>
      </c>
      <c r="M86" s="1">
        <v>4148506.5700000003</v>
      </c>
      <c r="N86" s="1"/>
      <c r="O86" s="1">
        <v>-100960.33</v>
      </c>
      <c r="Q86" s="1">
        <f t="shared" si="1"/>
        <v>4047546.24</v>
      </c>
      <c r="R86" s="1"/>
    </row>
    <row r="87" spans="12:18">
      <c r="L87" s="18">
        <v>41791</v>
      </c>
      <c r="M87" s="1">
        <v>4293237.6900000004</v>
      </c>
      <c r="N87" s="1"/>
      <c r="O87" s="1">
        <v>-1272368.43</v>
      </c>
      <c r="Q87" s="1">
        <f t="shared" si="1"/>
        <v>3020869.2600000007</v>
      </c>
      <c r="R87" s="1"/>
    </row>
    <row r="88" spans="12:18">
      <c r="L88" s="18">
        <v>41821</v>
      </c>
      <c r="M88" s="1">
        <v>3357444</v>
      </c>
      <c r="N88" s="1"/>
      <c r="O88" s="1">
        <v>-91058.76</v>
      </c>
      <c r="P88" s="1"/>
      <c r="Q88" s="1">
        <f t="shared" si="1"/>
        <v>3266385.24</v>
      </c>
      <c r="R88" s="1"/>
    </row>
    <row r="89" spans="12:18">
      <c r="L89" s="18">
        <v>41852</v>
      </c>
      <c r="M89" s="1">
        <v>3901813.23</v>
      </c>
      <c r="N89" s="1"/>
      <c r="O89" s="1">
        <v>-485446</v>
      </c>
      <c r="P89" s="1"/>
      <c r="Q89" s="1">
        <f t="shared" si="1"/>
        <v>3416367.23</v>
      </c>
      <c r="R89" s="1"/>
    </row>
    <row r="90" spans="12:18">
      <c r="L90" s="18">
        <v>41883</v>
      </c>
      <c r="M90" s="1">
        <v>3750484.66</v>
      </c>
      <c r="N90" s="1"/>
      <c r="O90" s="1">
        <v>-219287</v>
      </c>
      <c r="P90" s="1"/>
      <c r="Q90" s="1">
        <f t="shared" si="1"/>
        <v>3531197.66</v>
      </c>
      <c r="R90" s="1"/>
    </row>
    <row r="91" spans="12:18">
      <c r="L91" s="18">
        <v>41913</v>
      </c>
      <c r="M91" s="1">
        <v>4037715.78</v>
      </c>
      <c r="N91" s="1"/>
      <c r="O91" s="1">
        <v>-417415.67</v>
      </c>
      <c r="P91" s="1"/>
      <c r="Q91" s="1">
        <f t="shared" si="1"/>
        <v>3620300.11</v>
      </c>
      <c r="R91" s="1"/>
    </row>
    <row r="92" spans="12:18">
      <c r="L92" s="18">
        <v>41944</v>
      </c>
      <c r="M92" s="1">
        <v>3743305.4299999997</v>
      </c>
      <c r="N92" s="1"/>
      <c r="O92" s="1">
        <v>-69240.63</v>
      </c>
      <c r="P92" s="1"/>
      <c r="Q92" s="1">
        <f t="shared" si="1"/>
        <v>3674064.8</v>
      </c>
      <c r="R92" s="1"/>
    </row>
    <row r="93" spans="12:18">
      <c r="L93" s="18">
        <v>41974</v>
      </c>
      <c r="M93" s="1">
        <v>4324519.1399999997</v>
      </c>
      <c r="N93" s="1"/>
      <c r="O93" s="1">
        <v>-113412.71</v>
      </c>
      <c r="P93" s="1"/>
      <c r="Q93" s="1">
        <f t="shared" si="1"/>
        <v>4211106.43</v>
      </c>
      <c r="R93" s="1"/>
    </row>
    <row r="94" spans="12:18">
      <c r="L94" s="18">
        <v>42005</v>
      </c>
      <c r="M94" s="1">
        <v>2056482.38</v>
      </c>
      <c r="N94" s="1"/>
      <c r="O94" s="1">
        <v>229470.25</v>
      </c>
      <c r="P94" s="1"/>
      <c r="Q94" s="1">
        <f t="shared" si="1"/>
        <v>2285952.63</v>
      </c>
      <c r="R94" s="1"/>
    </row>
    <row r="95" spans="12:18">
      <c r="L95" s="8">
        <v>42036</v>
      </c>
      <c r="M95" s="1">
        <v>3011386.45</v>
      </c>
      <c r="N95" s="1"/>
      <c r="O95" s="1">
        <v>-57363.89</v>
      </c>
      <c r="P95" s="1"/>
      <c r="Q95" s="1">
        <f t="shared" si="1"/>
        <v>2954022.56</v>
      </c>
      <c r="R95" s="1"/>
    </row>
    <row r="96" spans="12:18">
      <c r="L96" s="8">
        <v>42064</v>
      </c>
      <c r="M96" s="1">
        <v>4106333.89</v>
      </c>
      <c r="N96" s="1"/>
      <c r="O96" s="1">
        <v>-256049.35</v>
      </c>
      <c r="P96" s="1"/>
      <c r="Q96" s="1">
        <f t="shared" si="1"/>
        <v>3850284.54</v>
      </c>
      <c r="R96" s="1"/>
    </row>
    <row r="97" spans="12:18">
      <c r="L97" s="8">
        <v>42095</v>
      </c>
      <c r="M97" s="1">
        <v>3510002.46</v>
      </c>
      <c r="N97" s="1"/>
      <c r="O97" s="1">
        <v>-58088</v>
      </c>
      <c r="P97" s="1"/>
      <c r="Q97" s="1">
        <f t="shared" si="1"/>
        <v>3451914.46</v>
      </c>
      <c r="R97" s="1"/>
    </row>
    <row r="98" spans="12:18">
      <c r="L98" s="8">
        <v>42125</v>
      </c>
      <c r="M98" s="1">
        <v>4232920.76</v>
      </c>
      <c r="N98" s="1"/>
      <c r="O98" s="1">
        <v>-34224</v>
      </c>
      <c r="P98" s="1"/>
      <c r="Q98" s="1">
        <f t="shared" si="1"/>
        <v>4198696.76</v>
      </c>
      <c r="R98" s="1"/>
    </row>
    <row r="99" spans="12:18">
      <c r="L99" s="8">
        <v>42156</v>
      </c>
      <c r="M99" s="1">
        <v>4359822.17</v>
      </c>
      <c r="N99" s="1"/>
      <c r="O99" s="1">
        <v>86657</v>
      </c>
      <c r="P99" s="1"/>
      <c r="Q99" s="1">
        <f t="shared" si="1"/>
        <v>4446479.17</v>
      </c>
      <c r="R99" s="1"/>
    </row>
    <row r="100" spans="12:18">
      <c r="L100" s="8">
        <v>42186</v>
      </c>
      <c r="M100" s="1">
        <v>3549828.23</v>
      </c>
      <c r="N100" s="1"/>
      <c r="O100" s="1">
        <v>36944.839999999997</v>
      </c>
      <c r="P100" s="1"/>
      <c r="Q100" s="1">
        <f t="shared" si="1"/>
        <v>3586773.07</v>
      </c>
      <c r="R100" s="1"/>
    </row>
    <row r="101" spans="12:18">
      <c r="L101" s="8">
        <v>42217</v>
      </c>
      <c r="M101" s="1">
        <v>4041251.68</v>
      </c>
      <c r="N101" s="1"/>
      <c r="O101" s="1">
        <v>-33714.839999999997</v>
      </c>
      <c r="P101" s="1"/>
      <c r="Q101" s="1">
        <f t="shared" si="1"/>
        <v>4007536.8400000003</v>
      </c>
      <c r="R101" s="1"/>
    </row>
    <row r="102" spans="12:18">
      <c r="L102" s="8">
        <v>42248</v>
      </c>
      <c r="M102" s="1">
        <v>3937275.68</v>
      </c>
      <c r="N102" s="1"/>
      <c r="O102" s="1">
        <v>-87116</v>
      </c>
      <c r="P102" s="1"/>
      <c r="Q102" s="1">
        <f t="shared" si="1"/>
        <v>3850159.68</v>
      </c>
      <c r="R102" s="1"/>
    </row>
    <row r="103" spans="12:18">
      <c r="L103" s="8">
        <v>42278</v>
      </c>
      <c r="M103" s="1">
        <v>3541683.94</v>
      </c>
      <c r="N103" s="1"/>
      <c r="O103" s="1">
        <v>63224</v>
      </c>
      <c r="P103" s="1"/>
      <c r="Q103" s="1">
        <f t="shared" si="1"/>
        <v>3604907.94</v>
      </c>
      <c r="R103" s="1"/>
    </row>
    <row r="104" spans="12:18">
      <c r="L104" s="8">
        <v>42309</v>
      </c>
      <c r="M104" s="1">
        <v>3861249.0599999996</v>
      </c>
      <c r="N104" s="1"/>
      <c r="O104" s="1">
        <v>-10734</v>
      </c>
      <c r="P104" s="1"/>
      <c r="Q104" s="1">
        <f t="shared" si="1"/>
        <v>3850515.0599999996</v>
      </c>
      <c r="R104" s="1"/>
    </row>
    <row r="105" spans="12:18">
      <c r="L105" s="8">
        <v>42339</v>
      </c>
      <c r="M105" s="1">
        <v>4528669.47</v>
      </c>
      <c r="N105" s="1"/>
      <c r="O105" s="1">
        <v>-95430</v>
      </c>
      <c r="P105" s="1"/>
      <c r="Q105" s="1">
        <f t="shared" si="1"/>
        <v>4433239.47</v>
      </c>
      <c r="R105" s="1"/>
    </row>
    <row r="106" spans="12:18">
      <c r="L106" s="8">
        <v>42370</v>
      </c>
      <c r="M106" s="1">
        <v>1861984.2599999998</v>
      </c>
      <c r="N106" s="1"/>
      <c r="O106" s="1">
        <v>270755</v>
      </c>
      <c r="P106" s="1"/>
      <c r="Q106" s="1">
        <f t="shared" si="1"/>
        <v>2132739.2599999998</v>
      </c>
      <c r="R106" s="1"/>
    </row>
    <row r="107" spans="12:18">
      <c r="L107" s="8">
        <v>42401</v>
      </c>
      <c r="M107" s="1">
        <v>3130650.85</v>
      </c>
      <c r="N107" s="1"/>
      <c r="O107" s="1">
        <v>-52229</v>
      </c>
      <c r="P107" s="1"/>
      <c r="Q107" s="1">
        <f t="shared" si="1"/>
        <v>3078421.85</v>
      </c>
      <c r="R107" s="1"/>
    </row>
    <row r="108" spans="12:18">
      <c r="L108" s="8">
        <v>42430</v>
      </c>
      <c r="M108" s="1">
        <v>4045786.79</v>
      </c>
      <c r="N108" s="1"/>
      <c r="O108" s="1">
        <v>-137847</v>
      </c>
      <c r="P108" s="1"/>
      <c r="Q108" s="1">
        <f t="shared" si="1"/>
        <v>3907939.79</v>
      </c>
      <c r="R108" s="1"/>
    </row>
    <row r="109" spans="12:18">
      <c r="L109" s="8">
        <v>42461</v>
      </c>
      <c r="M109" s="1">
        <v>3602676.37</v>
      </c>
      <c r="N109" s="1"/>
      <c r="O109" s="1">
        <v>-85045</v>
      </c>
      <c r="P109" s="1"/>
      <c r="Q109" s="1">
        <f t="shared" si="1"/>
        <v>3517631.37</v>
      </c>
      <c r="R109" s="1"/>
    </row>
    <row r="110" spans="12:18">
      <c r="L110" s="8">
        <v>42491</v>
      </c>
      <c r="M110" s="1">
        <v>4078224.6100000003</v>
      </c>
      <c r="N110" s="1"/>
      <c r="O110" s="1">
        <v>-137974</v>
      </c>
      <c r="P110" s="1"/>
      <c r="Q110" s="1">
        <f t="shared" si="1"/>
        <v>3940250.6100000003</v>
      </c>
      <c r="R110" s="1"/>
    </row>
    <row r="111" spans="12:18">
      <c r="L111" s="8">
        <v>42522</v>
      </c>
      <c r="M111" s="1">
        <v>4400343.8999999994</v>
      </c>
      <c r="N111" s="1"/>
      <c r="O111" s="1">
        <v>274629</v>
      </c>
      <c r="P111" s="1"/>
      <c r="Q111" s="1">
        <f t="shared" si="1"/>
        <v>4674972.8999999994</v>
      </c>
      <c r="R111" s="1"/>
    </row>
    <row r="112" spans="12:18">
      <c r="L112" s="8">
        <v>42552</v>
      </c>
      <c r="M112" s="1">
        <v>3095718.27</v>
      </c>
      <c r="N112" s="1">
        <f t="shared" ref="N112:N113" si="2">M112</f>
        <v>3095718.27</v>
      </c>
      <c r="O112" s="1">
        <v>129356</v>
      </c>
      <c r="P112" s="1">
        <f>O112</f>
        <v>129356</v>
      </c>
      <c r="Q112" s="1">
        <f t="shared" si="1"/>
        <v>3225074.27</v>
      </c>
      <c r="R112" s="1">
        <f t="shared" si="1"/>
        <v>3225074.27</v>
      </c>
    </row>
    <row r="113" spans="12:18">
      <c r="L113" s="8">
        <v>42583</v>
      </c>
      <c r="M113" s="1">
        <v>4216368.8100000005</v>
      </c>
      <c r="N113" s="1">
        <f t="shared" si="2"/>
        <v>4216368.8100000005</v>
      </c>
      <c r="O113" s="1">
        <v>-76375</v>
      </c>
      <c r="P113" s="1">
        <f>O113</f>
        <v>-76375</v>
      </c>
      <c r="Q113" s="1">
        <f t="shared" si="1"/>
        <v>4139993.8100000005</v>
      </c>
      <c r="R113" s="1">
        <f t="shared" si="1"/>
        <v>4139993.8100000005</v>
      </c>
    </row>
    <row r="114" spans="12:18">
      <c r="L114" s="8">
        <v>42614</v>
      </c>
      <c r="M114" s="1">
        <v>3848100.69</v>
      </c>
      <c r="N114" s="1">
        <v>4132872.1839948506</v>
      </c>
      <c r="O114" s="1">
        <v>28001</v>
      </c>
      <c r="P114" s="1">
        <v>36851.596201412343</v>
      </c>
      <c r="Q114" s="1">
        <f t="shared" si="1"/>
        <v>3876101.69</v>
      </c>
      <c r="R114" s="1">
        <f t="shared" si="1"/>
        <v>4169723.780196263</v>
      </c>
    </row>
    <row r="115" spans="12:18">
      <c r="L115" s="8">
        <v>42644</v>
      </c>
      <c r="M115" s="1">
        <v>3502684.19</v>
      </c>
      <c r="N115" s="1">
        <v>3895536.8683598791</v>
      </c>
      <c r="O115" s="1">
        <v>69639</v>
      </c>
      <c r="P115" s="1">
        <v>36851.596201412343</v>
      </c>
      <c r="Q115" s="1">
        <f t="shared" si="1"/>
        <v>3572323.19</v>
      </c>
      <c r="R115" s="1">
        <f t="shared" si="1"/>
        <v>3932388.4645612915</v>
      </c>
    </row>
    <row r="116" spans="12:18">
      <c r="L116" s="8">
        <v>42675</v>
      </c>
      <c r="M116" s="1">
        <v>3728097.62</v>
      </c>
      <c r="N116" s="1">
        <v>4004448.5694151255</v>
      </c>
      <c r="O116" s="1">
        <v>-10636</v>
      </c>
      <c r="P116" s="1">
        <v>36851.596201412343</v>
      </c>
      <c r="Q116" s="1">
        <f t="shared" si="1"/>
        <v>3717461.62</v>
      </c>
      <c r="R116" s="1">
        <f t="shared" si="1"/>
        <v>4041300.1656165379</v>
      </c>
    </row>
    <row r="117" spans="12:18">
      <c r="L117" s="8">
        <v>42705</v>
      </c>
      <c r="M117" s="1">
        <v>4925908.7300000004</v>
      </c>
      <c r="N117" s="1">
        <v>4188776.5943107582</v>
      </c>
      <c r="O117" s="1">
        <v>12093.93</v>
      </c>
      <c r="P117" s="1">
        <v>36851.596201412343</v>
      </c>
      <c r="Q117" s="1">
        <f t="shared" si="1"/>
        <v>4938002.66</v>
      </c>
      <c r="R117" s="1">
        <f t="shared" si="1"/>
        <v>4225628.1905121701</v>
      </c>
    </row>
    <row r="118" spans="12:18">
      <c r="L118" s="8">
        <v>42736</v>
      </c>
      <c r="M118" s="1">
        <v>1703740.12</v>
      </c>
      <c r="N118" s="1">
        <v>2506136.8445263621</v>
      </c>
      <c r="O118" s="1">
        <v>187591.49</v>
      </c>
      <c r="P118" s="1">
        <v>36851.596201412343</v>
      </c>
      <c r="Q118" s="1">
        <f t="shared" si="1"/>
        <v>1891331.61</v>
      </c>
      <c r="R118" s="1">
        <f t="shared" si="1"/>
        <v>2542988.4407277745</v>
      </c>
    </row>
    <row r="119" spans="12:18">
      <c r="L119" s="8">
        <v>42767</v>
      </c>
      <c r="M119" s="1">
        <v>3333443.86</v>
      </c>
      <c r="N119" s="1">
        <v>3460055.4463287815</v>
      </c>
      <c r="O119" s="1">
        <v>-105698.42</v>
      </c>
      <c r="P119" s="1">
        <v>36851.596201412343</v>
      </c>
      <c r="Q119" s="1">
        <f t="shared" si="1"/>
        <v>3227745.44</v>
      </c>
      <c r="R119" s="1">
        <f t="shared" si="1"/>
        <v>3496907.0425301939</v>
      </c>
    </row>
    <row r="120" spans="12:18">
      <c r="L120" s="8">
        <v>42795</v>
      </c>
      <c r="M120" s="1">
        <v>3886477.83</v>
      </c>
      <c r="N120" s="1">
        <v>4123563.0282242927</v>
      </c>
      <c r="O120" s="1">
        <v>-33945.85</v>
      </c>
      <c r="P120" s="1">
        <v>36851.596201412343</v>
      </c>
      <c r="Q120" s="1">
        <f t="shared" si="1"/>
        <v>3852531.98</v>
      </c>
      <c r="R120" s="1">
        <f t="shared" si="1"/>
        <v>4160414.6244257051</v>
      </c>
    </row>
    <row r="121" spans="12:18">
      <c r="L121" s="8">
        <v>42826</v>
      </c>
      <c r="M121" s="1">
        <v>3323139.85</v>
      </c>
      <c r="N121" s="1">
        <v>3911755.3448807052</v>
      </c>
      <c r="O121" s="1">
        <v>42533.64</v>
      </c>
      <c r="P121" s="1">
        <v>36851.596201412343</v>
      </c>
      <c r="Q121" s="1">
        <f t="shared" si="1"/>
        <v>3365673.49</v>
      </c>
      <c r="R121" s="1">
        <f t="shared" si="1"/>
        <v>3948606.9410821176</v>
      </c>
    </row>
    <row r="122" spans="12:18">
      <c r="L122" s="8">
        <v>42856</v>
      </c>
      <c r="N122" s="1">
        <v>4297029.5732979709</v>
      </c>
      <c r="P122" s="1">
        <v>36851.596201412343</v>
      </c>
      <c r="Q122" s="1"/>
      <c r="R122" s="1">
        <f t="shared" si="1"/>
        <v>4333881.1694993833</v>
      </c>
    </row>
    <row r="123" spans="12:18">
      <c r="L123" s="8">
        <v>42887</v>
      </c>
      <c r="N123" s="1">
        <v>4210446.3079506503</v>
      </c>
      <c r="P123" s="1">
        <v>36851.596201412343</v>
      </c>
      <c r="Q123" s="1"/>
      <c r="R123" s="1">
        <f t="shared" si="1"/>
        <v>4247297.9041520627</v>
      </c>
    </row>
    <row r="124" spans="12:18">
      <c r="L124" s="8">
        <v>42917</v>
      </c>
      <c r="N124" s="1">
        <v>4131892.4899255987</v>
      </c>
      <c r="P124" s="1">
        <v>37898.305095474818</v>
      </c>
      <c r="Q124" s="1"/>
      <c r="R124" s="1">
        <f t="shared" si="1"/>
        <v>4169790.7950210734</v>
      </c>
    </row>
    <row r="125" spans="12:18">
      <c r="L125" s="8">
        <v>42948</v>
      </c>
      <c r="N125" s="1">
        <v>4475627.2412628382</v>
      </c>
      <c r="P125" s="1">
        <v>37898.305095474818</v>
      </c>
      <c r="Q125" s="1"/>
      <c r="R125" s="1">
        <f t="shared" si="1"/>
        <v>4513525.5463583134</v>
      </c>
    </row>
    <row r="126" spans="12:18">
      <c r="L126" s="8">
        <v>42979</v>
      </c>
      <c r="N126" s="1">
        <v>4331532.0491324523</v>
      </c>
      <c r="P126" s="1">
        <v>37898.305095474818</v>
      </c>
      <c r="Q126" s="1"/>
      <c r="R126" s="1">
        <f t="shared" si="1"/>
        <v>4369430.3542279275</v>
      </c>
    </row>
    <row r="127" spans="12:18">
      <c r="L127" s="8">
        <v>43009</v>
      </c>
      <c r="N127" s="1">
        <v>4045406.7884531086</v>
      </c>
      <c r="P127" s="1">
        <v>37898.305095474818</v>
      </c>
      <c r="Q127" s="1"/>
      <c r="R127" s="1">
        <f t="shared" si="1"/>
        <v>4083305.0935485833</v>
      </c>
    </row>
    <row r="128" spans="12:18">
      <c r="L128" s="8">
        <v>43040</v>
      </c>
      <c r="N128" s="1">
        <v>4162294.693578226</v>
      </c>
      <c r="P128" s="1">
        <v>37898.305095474818</v>
      </c>
      <c r="Q128" s="1"/>
      <c r="R128" s="1">
        <f t="shared" si="1"/>
        <v>4200192.9986737007</v>
      </c>
    </row>
    <row r="129" spans="12:18">
      <c r="L129" s="8">
        <v>43070</v>
      </c>
      <c r="N129" s="1">
        <v>4396228.4110451611</v>
      </c>
      <c r="P129" s="1">
        <v>37898.305095474818</v>
      </c>
      <c r="Q129" s="1"/>
      <c r="R129" s="1">
        <f t="shared" si="1"/>
        <v>4434126.7161406362</v>
      </c>
    </row>
    <row r="130" spans="12:18">
      <c r="L130" s="8">
        <v>43101</v>
      </c>
      <c r="N130" s="1">
        <v>2631675.8161481181</v>
      </c>
      <c r="P130" s="1">
        <v>37898.305095474818</v>
      </c>
      <c r="Q130" s="1"/>
      <c r="R130" s="1">
        <f t="shared" si="1"/>
        <v>2669574.1212435928</v>
      </c>
    </row>
    <row r="131" spans="12:18">
      <c r="L131" s="8">
        <v>43132</v>
      </c>
      <c r="N131" s="1">
        <v>3603132.6016797428</v>
      </c>
      <c r="P131" s="1">
        <v>37898.305095474818</v>
      </c>
      <c r="Q131" s="1"/>
      <c r="R131" s="1">
        <f t="shared" si="1"/>
        <v>3641030.9067752175</v>
      </c>
    </row>
    <row r="132" spans="12:18">
      <c r="L132" s="8">
        <v>43160</v>
      </c>
      <c r="N132" s="1">
        <v>4284019.5656371443</v>
      </c>
      <c r="P132" s="1">
        <v>37898.305095474818</v>
      </c>
      <c r="Q132" s="1"/>
      <c r="R132" s="1">
        <f t="shared" si="1"/>
        <v>4321917.8707326194</v>
      </c>
    </row>
    <row r="133" spans="12:18">
      <c r="L133" s="8">
        <v>43191</v>
      </c>
      <c r="N133" s="1">
        <v>4081327.4645947139</v>
      </c>
      <c r="P133" s="1">
        <v>37898.305095474818</v>
      </c>
      <c r="Q133" s="1"/>
      <c r="R133" s="1">
        <f t="shared" ref="R133:R171" si="3">N133+P133</f>
        <v>4119225.7696901886</v>
      </c>
    </row>
    <row r="134" spans="12:18">
      <c r="L134" s="8">
        <v>43221</v>
      </c>
      <c r="N134" s="1">
        <v>4469188.4591202037</v>
      </c>
      <c r="P134" s="1">
        <v>37898.305095474818</v>
      </c>
      <c r="Q134" s="1"/>
      <c r="R134" s="1">
        <f t="shared" si="3"/>
        <v>4507086.7642156789</v>
      </c>
    </row>
    <row r="135" spans="12:18">
      <c r="L135" s="8">
        <v>43252</v>
      </c>
      <c r="N135" s="1">
        <v>4388187.5491860071</v>
      </c>
      <c r="P135" s="1">
        <v>37898.305095474818</v>
      </c>
      <c r="Q135" s="1"/>
      <c r="R135" s="1">
        <f t="shared" si="3"/>
        <v>4426085.8542814823</v>
      </c>
    </row>
    <row r="136" spans="12:18">
      <c r="L136" s="8">
        <v>43282</v>
      </c>
      <c r="N136" s="1">
        <v>4297464.0910928054</v>
      </c>
      <c r="P136" s="1">
        <v>29024.674222282058</v>
      </c>
      <c r="Q136" s="1"/>
      <c r="R136" s="1">
        <f t="shared" si="3"/>
        <v>4326488.7653150875</v>
      </c>
    </row>
    <row r="137" spans="12:18">
      <c r="L137" s="8">
        <v>43313</v>
      </c>
      <c r="N137" s="1">
        <v>4648895.4196766578</v>
      </c>
      <c r="P137" s="1">
        <v>29024.674222282058</v>
      </c>
      <c r="Q137" s="1"/>
      <c r="R137" s="1">
        <f t="shared" si="3"/>
        <v>4677920.0938989399</v>
      </c>
    </row>
    <row r="138" spans="12:18">
      <c r="L138" s="8">
        <v>43344</v>
      </c>
      <c r="N138" s="1">
        <v>4502863.320663495</v>
      </c>
      <c r="P138" s="1">
        <v>29024.674222282058</v>
      </c>
      <c r="Q138" s="1"/>
      <c r="R138" s="1">
        <f t="shared" si="3"/>
        <v>4531887.9948857771</v>
      </c>
    </row>
    <row r="139" spans="12:18">
      <c r="L139" s="8">
        <v>43374</v>
      </c>
      <c r="N139" s="1">
        <v>4213092.0777469641</v>
      </c>
      <c r="P139" s="1">
        <v>29024.674222282058</v>
      </c>
      <c r="Q139" s="1"/>
      <c r="R139" s="1">
        <f t="shared" si="3"/>
        <v>4242116.7519692462</v>
      </c>
    </row>
    <row r="140" spans="12:18">
      <c r="L140" s="8">
        <v>43405</v>
      </c>
      <c r="N140" s="1">
        <v>4329455.640870872</v>
      </c>
      <c r="P140" s="1">
        <v>29024.674222282058</v>
      </c>
      <c r="Q140" s="1"/>
      <c r="R140" s="1">
        <f t="shared" si="3"/>
        <v>4358480.3150931541</v>
      </c>
    </row>
    <row r="141" spans="12:18">
      <c r="L141" s="8">
        <v>43435</v>
      </c>
      <c r="N141" s="1">
        <v>4595986.0171553893</v>
      </c>
      <c r="P141" s="1">
        <v>29024.674222282058</v>
      </c>
      <c r="Q141" s="1"/>
      <c r="R141" s="1">
        <f t="shared" si="3"/>
        <v>4625010.6913776714</v>
      </c>
    </row>
    <row r="142" spans="12:18">
      <c r="L142" s="8">
        <v>43466</v>
      </c>
      <c r="N142" s="1">
        <v>2762200.019269133</v>
      </c>
      <c r="P142" s="1">
        <v>29024.674222282058</v>
      </c>
      <c r="Q142" s="1"/>
      <c r="R142" s="1">
        <f t="shared" si="3"/>
        <v>2791224.6934914151</v>
      </c>
    </row>
    <row r="143" spans="12:18">
      <c r="L143" s="8">
        <v>43497</v>
      </c>
      <c r="N143" s="1">
        <v>3744762.87977236</v>
      </c>
      <c r="P143" s="1">
        <v>29024.674222282058</v>
      </c>
      <c r="Q143" s="1"/>
      <c r="R143" s="1">
        <f t="shared" si="3"/>
        <v>3773787.5539946421</v>
      </c>
    </row>
    <row r="144" spans="12:18">
      <c r="L144" s="8">
        <v>43525</v>
      </c>
      <c r="N144" s="1">
        <v>4444271.4103353005</v>
      </c>
      <c r="P144" s="1">
        <v>29024.674222282058</v>
      </c>
      <c r="Q144" s="1"/>
      <c r="R144" s="1">
        <f t="shared" si="3"/>
        <v>4473296.0845575826</v>
      </c>
    </row>
    <row r="145" spans="12:18">
      <c r="L145" s="8">
        <v>43556</v>
      </c>
      <c r="N145" s="1">
        <v>4252018.5798443444</v>
      </c>
      <c r="P145" s="1">
        <v>29024.674222282058</v>
      </c>
      <c r="Q145" s="1"/>
      <c r="R145" s="1">
        <f t="shared" si="3"/>
        <v>4281043.2540666265</v>
      </c>
    </row>
    <row r="146" spans="12:18">
      <c r="L146" s="8">
        <v>43586</v>
      </c>
      <c r="N146" s="1">
        <v>4640849.3486224851</v>
      </c>
      <c r="P146" s="1">
        <v>29024.674222282058</v>
      </c>
      <c r="Q146" s="1"/>
      <c r="R146" s="1">
        <f t="shared" si="3"/>
        <v>4669874.0228447672</v>
      </c>
    </row>
    <row r="147" spans="12:18">
      <c r="L147" s="8">
        <v>43617</v>
      </c>
      <c r="N147" s="1">
        <v>4566316.1152981846</v>
      </c>
      <c r="P147" s="1">
        <v>29024.674222282058</v>
      </c>
      <c r="Q147" s="1"/>
      <c r="R147" s="1">
        <f t="shared" si="3"/>
        <v>4595340.7895204667</v>
      </c>
    </row>
    <row r="148" spans="12:18">
      <c r="L148" s="8">
        <v>43647</v>
      </c>
      <c r="N148" s="1">
        <v>4297443.3928676127</v>
      </c>
      <c r="P148" s="1">
        <v>-1.6972307468143601</v>
      </c>
      <c r="R148" s="1">
        <f t="shared" si="3"/>
        <v>4297441.6956368657</v>
      </c>
    </row>
    <row r="149" spans="12:18">
      <c r="L149" s="8">
        <v>43678</v>
      </c>
      <c r="N149" s="1">
        <v>4648877.4052685229</v>
      </c>
      <c r="P149" s="1">
        <v>-1.6972307468143601</v>
      </c>
      <c r="R149" s="1">
        <f t="shared" si="3"/>
        <v>4648875.7080377759</v>
      </c>
    </row>
    <row r="150" spans="12:18">
      <c r="L150" s="8">
        <v>43709</v>
      </c>
      <c r="N150" s="1">
        <v>4502848.6095381454</v>
      </c>
      <c r="P150" s="1">
        <v>-1.6972307468143601</v>
      </c>
      <c r="R150" s="1">
        <f t="shared" si="3"/>
        <v>4502846.9123073984</v>
      </c>
    </row>
    <row r="151" spans="12:18">
      <c r="L151" s="8">
        <v>43739</v>
      </c>
      <c r="N151" s="1">
        <v>4213080.1244587032</v>
      </c>
      <c r="P151" s="1">
        <v>-1.6972307468143601</v>
      </c>
      <c r="R151" s="1">
        <f t="shared" si="3"/>
        <v>4213078.4272279562</v>
      </c>
    </row>
    <row r="152" spans="12:18">
      <c r="L152" s="8">
        <v>43770</v>
      </c>
      <c r="N152" s="1">
        <v>4329445.3115082756</v>
      </c>
      <c r="P152" s="1">
        <v>-1.6972307468143601</v>
      </c>
      <c r="R152" s="1">
        <f t="shared" si="3"/>
        <v>4329443.6142775286</v>
      </c>
    </row>
    <row r="153" spans="12:18">
      <c r="L153" s="8">
        <v>43800</v>
      </c>
      <c r="N153" s="1">
        <v>4595978.2599956095</v>
      </c>
      <c r="P153" s="1">
        <v>-1.6972307468143601</v>
      </c>
      <c r="R153" s="1">
        <f t="shared" si="3"/>
        <v>4595976.5627648626</v>
      </c>
    </row>
    <row r="154" spans="12:18">
      <c r="L154" s="8">
        <v>43831</v>
      </c>
      <c r="N154" s="1">
        <v>2762194.1188007453</v>
      </c>
      <c r="P154" s="1">
        <v>-1.6972307468143601</v>
      </c>
      <c r="R154" s="1">
        <f t="shared" si="3"/>
        <v>2762192.4215699984</v>
      </c>
    </row>
    <row r="155" spans="12:18">
      <c r="L155" s="8">
        <v>43862</v>
      </c>
      <c r="N155" s="1">
        <v>3744756.5935725174</v>
      </c>
      <c r="P155" s="1">
        <v>-1.6972307468143601</v>
      </c>
      <c r="R155" s="1">
        <f t="shared" si="3"/>
        <v>3744754.8963417704</v>
      </c>
    </row>
    <row r="156" spans="12:18">
      <c r="L156" s="8">
        <v>43891</v>
      </c>
      <c r="N156" s="1">
        <v>4444265.8291040016</v>
      </c>
      <c r="P156" s="1">
        <v>-1.6972307468143601</v>
      </c>
      <c r="R156" s="1">
        <f t="shared" si="3"/>
        <v>4444264.1318732547</v>
      </c>
    </row>
    <row r="157" spans="12:18">
      <c r="L157" s="8">
        <v>43922</v>
      </c>
      <c r="N157" s="1">
        <v>4252014.3517587427</v>
      </c>
      <c r="P157" s="1">
        <v>-1.6972307468143601</v>
      </c>
      <c r="R157" s="1">
        <f t="shared" si="3"/>
        <v>4252012.6545279957</v>
      </c>
    </row>
    <row r="158" spans="12:18">
      <c r="L158" s="8">
        <v>43952</v>
      </c>
      <c r="N158" s="1">
        <v>4640845.4759825794</v>
      </c>
      <c r="P158" s="1">
        <v>-1.6972307468143601</v>
      </c>
      <c r="R158" s="1">
        <f t="shared" si="3"/>
        <v>4640843.7787518324</v>
      </c>
    </row>
    <row r="159" spans="12:18">
      <c r="L159" s="8">
        <v>43983</v>
      </c>
      <c r="N159" s="1">
        <v>4566313.036603976</v>
      </c>
      <c r="P159" s="1">
        <v>-1.6972307468143601</v>
      </c>
      <c r="R159" s="1">
        <f t="shared" si="3"/>
        <v>4566311.3393732291</v>
      </c>
    </row>
    <row r="160" spans="12:18">
      <c r="L160" s="8">
        <v>44013</v>
      </c>
      <c r="N160" s="1">
        <v>4297440.7814076757</v>
      </c>
      <c r="P160" s="32">
        <v>-0.21538791060447693</v>
      </c>
      <c r="R160" s="1">
        <f t="shared" si="3"/>
        <v>4297440.5660197651</v>
      </c>
    </row>
    <row r="161" spans="12:18">
      <c r="L161" s="8">
        <v>44044</v>
      </c>
      <c r="N161" s="1">
        <v>4648875.1191314338</v>
      </c>
      <c r="P161" s="32">
        <v>-0.21538791060447693</v>
      </c>
      <c r="R161" s="1">
        <f t="shared" si="3"/>
        <v>4648874.9037435232</v>
      </c>
    </row>
    <row r="162" spans="12:18">
      <c r="L162" s="8">
        <v>44075</v>
      </c>
      <c r="N162" s="1">
        <v>4502846.7288239039</v>
      </c>
      <c r="P162" s="32">
        <v>-0.21538791060447693</v>
      </c>
      <c r="R162" s="1">
        <f t="shared" si="3"/>
        <v>4502846.5134359933</v>
      </c>
    </row>
    <row r="163" spans="12:18">
      <c r="L163" s="8">
        <v>44105</v>
      </c>
      <c r="N163" s="1">
        <v>4213078.5999558866</v>
      </c>
      <c r="P163" s="32">
        <v>-0.21538791060447693</v>
      </c>
      <c r="R163" s="1">
        <f t="shared" si="3"/>
        <v>4213078.384567976</v>
      </c>
    </row>
    <row r="164" spans="12:18">
      <c r="L164" s="8">
        <v>44136</v>
      </c>
      <c r="N164" s="1">
        <v>4329443.999228307</v>
      </c>
      <c r="P164" s="32">
        <v>-0.21538791060447693</v>
      </c>
      <c r="R164" s="1">
        <f t="shared" si="3"/>
        <v>4329443.7838403964</v>
      </c>
    </row>
    <row r="165" spans="12:18">
      <c r="L165" s="8">
        <v>44166</v>
      </c>
      <c r="N165" s="1">
        <v>4595977.2747270651</v>
      </c>
      <c r="P165" s="32">
        <v>-0.21538791060447693</v>
      </c>
      <c r="R165" s="1">
        <f t="shared" si="3"/>
        <v>4595977.0593391545</v>
      </c>
    </row>
    <row r="166" spans="12:18">
      <c r="L166" s="8">
        <v>44197</v>
      </c>
      <c r="N166" s="1">
        <v>2762193.3711436251</v>
      </c>
      <c r="P166" s="32">
        <v>-0.21538791060447693</v>
      </c>
      <c r="R166" s="1">
        <f t="shared" si="3"/>
        <v>2762193.1557557145</v>
      </c>
    </row>
    <row r="167" spans="12:18">
      <c r="L167" s="8">
        <v>44228</v>
      </c>
      <c r="N167" s="1">
        <v>3744755.8001268208</v>
      </c>
      <c r="P167" s="32">
        <v>-0.21538791060447693</v>
      </c>
      <c r="R167" s="1">
        <f t="shared" si="3"/>
        <v>3744755.5847389102</v>
      </c>
    </row>
    <row r="168" spans="12:18">
      <c r="L168" s="8">
        <v>44256</v>
      </c>
      <c r="N168" s="1">
        <v>4444265.1103583053</v>
      </c>
      <c r="P168" s="32">
        <v>-0.21538791060447693</v>
      </c>
      <c r="R168" s="1">
        <f t="shared" si="3"/>
        <v>4444264.8949703947</v>
      </c>
    </row>
    <row r="169" spans="12:18">
      <c r="L169" s="8">
        <v>44287</v>
      </c>
      <c r="N169" s="1">
        <v>4252013.8159244703</v>
      </c>
      <c r="P169" s="32">
        <v>-0.21538791060447693</v>
      </c>
      <c r="R169" s="1">
        <f t="shared" si="3"/>
        <v>4252013.6005365597</v>
      </c>
    </row>
    <row r="170" spans="12:18">
      <c r="L170" s="8">
        <v>44317</v>
      </c>
      <c r="N170" s="1">
        <v>4640844.995859731</v>
      </c>
      <c r="P170" s="32">
        <v>-0.21538791060447693</v>
      </c>
      <c r="R170" s="1">
        <f t="shared" si="3"/>
        <v>4640844.7804718204</v>
      </c>
    </row>
    <row r="171" spans="12:18">
      <c r="L171" s="8">
        <v>44348</v>
      </c>
      <c r="N171" s="1">
        <v>4566312.6471811272</v>
      </c>
      <c r="P171" s="32">
        <v>-0.21538791060447693</v>
      </c>
      <c r="R171" s="1">
        <f t="shared" si="3"/>
        <v>4566312.4317932166</v>
      </c>
    </row>
  </sheetData>
  <mergeCells count="2">
    <mergeCell ref="C2:D2"/>
    <mergeCell ref="G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2:R171"/>
  <sheetViews>
    <sheetView showGridLines="0" workbookViewId="0"/>
  </sheetViews>
  <sheetFormatPr defaultColWidth="9" defaultRowHeight="14.25"/>
  <cols>
    <col min="1" max="1" width="9" style="14"/>
    <col min="2" max="2" width="12.375" style="14" bestFit="1" customWidth="1"/>
    <col min="3" max="3" width="7.375" style="14" bestFit="1" customWidth="1"/>
    <col min="4" max="4" width="8.625" style="14" bestFit="1" customWidth="1"/>
    <col min="5" max="5" width="9" style="14"/>
    <col min="6" max="6" width="10.25" style="14" bestFit="1" customWidth="1"/>
    <col min="7" max="7" width="8.375" style="14" bestFit="1" customWidth="1"/>
    <col min="8" max="8" width="8.625" style="14" bestFit="1" customWidth="1"/>
    <col min="9" max="12" width="9" style="14"/>
    <col min="13" max="13" width="9.875" style="14" bestFit="1" customWidth="1"/>
    <col min="14" max="14" width="9.875" style="14" customWidth="1"/>
    <col min="15" max="15" width="11.5" style="14" bestFit="1" customWidth="1"/>
    <col min="16" max="16" width="9" style="14"/>
    <col min="17" max="17" width="11.5" style="14" bestFit="1" customWidth="1"/>
    <col min="18" max="18" width="13.75" style="14" bestFit="1" customWidth="1"/>
    <col min="19" max="16384" width="9" style="14"/>
  </cols>
  <sheetData>
    <row r="2" spans="2:18" ht="15">
      <c r="B2" s="2"/>
      <c r="C2" s="39" t="s">
        <v>97</v>
      </c>
      <c r="D2" s="40"/>
      <c r="F2" s="2"/>
      <c r="G2" s="39" t="s">
        <v>97</v>
      </c>
      <c r="H2" s="40"/>
    </row>
    <row r="3" spans="2:18" ht="15">
      <c r="B3" s="23" t="s">
        <v>30</v>
      </c>
      <c r="C3" s="11" t="s">
        <v>13</v>
      </c>
      <c r="D3" s="11" t="s">
        <v>17</v>
      </c>
      <c r="F3" s="23" t="s">
        <v>20</v>
      </c>
      <c r="G3" s="11" t="s">
        <v>13</v>
      </c>
      <c r="H3" s="11" t="s">
        <v>17</v>
      </c>
      <c r="M3" s="14" t="s">
        <v>98</v>
      </c>
      <c r="N3" s="14" t="s">
        <v>100</v>
      </c>
      <c r="O3" s="14" t="s">
        <v>99</v>
      </c>
      <c r="P3" s="14" t="s">
        <v>101</v>
      </c>
      <c r="Q3" s="14" t="s">
        <v>13</v>
      </c>
      <c r="R3" s="14" t="s">
        <v>102</v>
      </c>
    </row>
    <row r="4" spans="2:18">
      <c r="B4" s="15" t="s">
        <v>57</v>
      </c>
      <c r="C4" s="16">
        <f>SUM(Q4:Q6)</f>
        <v>1944906.7500000002</v>
      </c>
      <c r="D4" s="12"/>
      <c r="F4" s="12" t="s">
        <v>85</v>
      </c>
      <c r="G4" s="16">
        <f>SUM(C4:C7)</f>
        <v>6774929.1700000009</v>
      </c>
      <c r="H4" s="12"/>
      <c r="L4" s="8">
        <v>39264</v>
      </c>
      <c r="M4" s="1">
        <v>566311.67000000004</v>
      </c>
      <c r="N4" s="1"/>
      <c r="O4" s="1">
        <v>100560</v>
      </c>
      <c r="Q4" s="1">
        <f>M4+O4</f>
        <v>666871.67000000004</v>
      </c>
      <c r="R4" s="1"/>
    </row>
    <row r="5" spans="2:18">
      <c r="B5" s="12" t="s">
        <v>58</v>
      </c>
      <c r="C5" s="16">
        <f>SUM(Q7:Q9)</f>
        <v>2004785.8199999998</v>
      </c>
      <c r="D5" s="12"/>
      <c r="F5" s="12" t="s">
        <v>86</v>
      </c>
      <c r="G5" s="16">
        <f>SUM(C8:C11)</f>
        <v>6611001.2899999991</v>
      </c>
      <c r="H5" s="12"/>
      <c r="L5" s="8">
        <v>39295</v>
      </c>
      <c r="M5" s="1">
        <v>826153.97</v>
      </c>
      <c r="N5" s="1"/>
      <c r="O5" s="1">
        <v>21145</v>
      </c>
      <c r="Q5" s="1">
        <f t="shared" ref="Q5:Q68" si="0">M5+O5</f>
        <v>847298.97</v>
      </c>
      <c r="R5" s="1"/>
    </row>
    <row r="6" spans="2:18">
      <c r="B6" s="12" t="s">
        <v>59</v>
      </c>
      <c r="C6" s="16">
        <f>SUM(Q10:Q12)</f>
        <v>967048.57</v>
      </c>
      <c r="D6" s="12"/>
      <c r="F6" s="12" t="s">
        <v>87</v>
      </c>
      <c r="G6" s="16">
        <f>SUM(C12:C15)</f>
        <v>7663900.2200000007</v>
      </c>
      <c r="H6" s="12"/>
      <c r="L6" s="8">
        <v>39326</v>
      </c>
      <c r="M6" s="1">
        <v>471608.11000000004</v>
      </c>
      <c r="N6" s="1"/>
      <c r="O6" s="1">
        <v>-40872</v>
      </c>
      <c r="Q6" s="1">
        <f t="shared" si="0"/>
        <v>430736.11000000004</v>
      </c>
      <c r="R6" s="1"/>
    </row>
    <row r="7" spans="2:18">
      <c r="B7" s="12" t="s">
        <v>60</v>
      </c>
      <c r="C7" s="16">
        <f>SUM(Q13:Q15)</f>
        <v>1858188.03</v>
      </c>
      <c r="D7" s="12"/>
      <c r="F7" s="12" t="s">
        <v>88</v>
      </c>
      <c r="G7" s="16">
        <f>SUM(C16:C19)</f>
        <v>6994604.3799999999</v>
      </c>
      <c r="H7" s="12"/>
      <c r="L7" s="8">
        <v>39356</v>
      </c>
      <c r="M7" s="1">
        <v>632641.04999999993</v>
      </c>
      <c r="N7" s="1"/>
      <c r="O7" s="1">
        <v>59242</v>
      </c>
      <c r="Q7" s="1">
        <f t="shared" si="0"/>
        <v>691883.04999999993</v>
      </c>
      <c r="R7" s="1"/>
    </row>
    <row r="8" spans="2:18">
      <c r="B8" s="12" t="s">
        <v>61</v>
      </c>
      <c r="C8" s="16">
        <f>SUM(Q16:Q18)</f>
        <v>1637767.32</v>
      </c>
      <c r="D8" s="12"/>
      <c r="F8" s="12" t="s">
        <v>89</v>
      </c>
      <c r="G8" s="16">
        <f>SUM(C20:C23)</f>
        <v>6167220.8199999984</v>
      </c>
      <c r="H8" s="12"/>
      <c r="L8" s="8">
        <v>39387</v>
      </c>
      <c r="M8" s="1">
        <v>744262.80999999994</v>
      </c>
      <c r="N8" s="1"/>
      <c r="O8" s="1">
        <v>-1023</v>
      </c>
      <c r="Q8" s="1">
        <f t="shared" si="0"/>
        <v>743239.80999999994</v>
      </c>
      <c r="R8" s="1"/>
    </row>
    <row r="9" spans="2:18">
      <c r="B9" s="12" t="s">
        <v>62</v>
      </c>
      <c r="C9" s="16">
        <f>SUM(Q19:Q21)</f>
        <v>1642646.34</v>
      </c>
      <c r="D9" s="12"/>
      <c r="F9" s="12" t="s">
        <v>90</v>
      </c>
      <c r="G9" s="16">
        <f>SUM(C24:C27)</f>
        <v>6168983.9699999997</v>
      </c>
      <c r="H9" s="12"/>
      <c r="L9" s="8">
        <v>39417</v>
      </c>
      <c r="M9" s="1">
        <v>501702.96000000008</v>
      </c>
      <c r="N9" s="1"/>
      <c r="O9" s="1">
        <v>67960</v>
      </c>
      <c r="Q9" s="1">
        <f t="shared" si="0"/>
        <v>569662.96000000008</v>
      </c>
      <c r="R9" s="1"/>
    </row>
    <row r="10" spans="2:18">
      <c r="B10" s="12" t="s">
        <v>63</v>
      </c>
      <c r="C10" s="16">
        <f>SUM(Q22:Q24)</f>
        <v>1381905.69</v>
      </c>
      <c r="D10" s="12"/>
      <c r="F10" s="12" t="s">
        <v>91</v>
      </c>
      <c r="G10" s="16">
        <f>SUM(C28:C31)</f>
        <v>6356324.9899999993</v>
      </c>
      <c r="H10" s="12"/>
      <c r="L10" s="8">
        <v>39448</v>
      </c>
      <c r="M10" s="1">
        <v>424895.55999999994</v>
      </c>
      <c r="N10" s="1"/>
      <c r="O10" s="1">
        <v>-59147</v>
      </c>
      <c r="Q10" s="1">
        <f t="shared" si="0"/>
        <v>365748.55999999994</v>
      </c>
      <c r="R10" s="1"/>
    </row>
    <row r="11" spans="2:18">
      <c r="B11" s="12" t="s">
        <v>64</v>
      </c>
      <c r="C11" s="16">
        <f>SUM(Q25:Q27)</f>
        <v>1948681.94</v>
      </c>
      <c r="D11" s="12"/>
      <c r="F11" s="12" t="s">
        <v>92</v>
      </c>
      <c r="G11" s="16">
        <f>SUM(C32:C35)</f>
        <v>5404373.0099999998</v>
      </c>
      <c r="H11" s="16"/>
      <c r="L11" s="8">
        <v>39479</v>
      </c>
      <c r="M11" s="1">
        <v>463819.27999999997</v>
      </c>
      <c r="N11" s="1"/>
      <c r="O11" s="1">
        <v>-306843</v>
      </c>
      <c r="Q11" s="1">
        <f t="shared" si="0"/>
        <v>156976.27999999997</v>
      </c>
      <c r="R11" s="1"/>
    </row>
    <row r="12" spans="2:18">
      <c r="B12" s="12" t="s">
        <v>65</v>
      </c>
      <c r="C12" s="16">
        <f>SUM(Q28:Q30)</f>
        <v>1589610.8900000001</v>
      </c>
      <c r="D12" s="12"/>
      <c r="F12" s="12" t="s">
        <v>93</v>
      </c>
      <c r="G12" s="16">
        <f>SUM(C36:C39)</f>
        <v>6186983.1600000001</v>
      </c>
      <c r="H12" s="16"/>
      <c r="L12" s="8">
        <v>39508</v>
      </c>
      <c r="M12" s="1">
        <v>418465.73000000004</v>
      </c>
      <c r="N12" s="1"/>
      <c r="O12" s="1">
        <v>25858</v>
      </c>
      <c r="Q12" s="1">
        <f t="shared" si="0"/>
        <v>444323.73000000004</v>
      </c>
      <c r="R12" s="1"/>
    </row>
    <row r="13" spans="2:18">
      <c r="B13" s="12" t="s">
        <v>66</v>
      </c>
      <c r="C13" s="16">
        <f>SUM(Q31:Q33)</f>
        <v>2181152.4499999997</v>
      </c>
      <c r="D13" s="12"/>
      <c r="F13" s="12" t="s">
        <v>94</v>
      </c>
      <c r="G13" s="12"/>
      <c r="H13" s="16">
        <f>SUM(D40:D43)</f>
        <v>5564863.2913324861</v>
      </c>
      <c r="L13" s="8">
        <v>39539</v>
      </c>
      <c r="M13" s="1">
        <v>494288.19</v>
      </c>
      <c r="N13" s="1"/>
      <c r="O13" s="1">
        <v>9533</v>
      </c>
      <c r="Q13" s="1">
        <f t="shared" si="0"/>
        <v>503821.19</v>
      </c>
      <c r="R13" s="1"/>
    </row>
    <row r="14" spans="2:18">
      <c r="B14" s="12" t="s">
        <v>69</v>
      </c>
      <c r="C14" s="16">
        <f>SUM(Q34:Q36)</f>
        <v>1633224.7400000002</v>
      </c>
      <c r="D14" s="12"/>
      <c r="F14" s="12" t="s">
        <v>95</v>
      </c>
      <c r="G14" s="12"/>
      <c r="H14" s="16">
        <f>SUM(D44:D47)</f>
        <v>5827798.9735778216</v>
      </c>
      <c r="L14" s="8">
        <v>39569</v>
      </c>
      <c r="M14" s="1">
        <v>783604.38</v>
      </c>
      <c r="N14" s="1"/>
      <c r="O14" s="1">
        <v>50146</v>
      </c>
      <c r="Q14" s="1">
        <f t="shared" si="0"/>
        <v>833750.38</v>
      </c>
      <c r="R14" s="1"/>
    </row>
    <row r="15" spans="2:18">
      <c r="B15" s="12" t="s">
        <v>67</v>
      </c>
      <c r="C15" s="16">
        <f>SUM(Q37:Q39)</f>
        <v>2259912.14</v>
      </c>
      <c r="D15" s="12"/>
      <c r="F15" s="12" t="s">
        <v>96</v>
      </c>
      <c r="G15" s="12"/>
      <c r="H15" s="16">
        <f>SUM(D48:D51)</f>
        <v>6052372.605509188</v>
      </c>
      <c r="L15" s="8">
        <v>39600</v>
      </c>
      <c r="M15" s="1">
        <v>523210.45999999996</v>
      </c>
      <c r="N15" s="1"/>
      <c r="O15" s="1">
        <v>-2594</v>
      </c>
      <c r="Q15" s="1">
        <f t="shared" si="0"/>
        <v>520616.45999999996</v>
      </c>
      <c r="R15" s="1"/>
    </row>
    <row r="16" spans="2:18">
      <c r="B16" s="12" t="s">
        <v>68</v>
      </c>
      <c r="C16" s="16">
        <f>SUM(Q40:Q42)</f>
        <v>1838175.85</v>
      </c>
      <c r="D16" s="12"/>
      <c r="F16" s="12" t="s">
        <v>108</v>
      </c>
      <c r="G16" s="12"/>
      <c r="H16" s="16">
        <f>SUM(D52:D55)</f>
        <v>5969341.3890481349</v>
      </c>
      <c r="L16" s="8">
        <v>39630</v>
      </c>
      <c r="M16" s="1">
        <v>638300.01000000013</v>
      </c>
      <c r="N16" s="1"/>
      <c r="O16" s="1">
        <v>244699</v>
      </c>
      <c r="Q16" s="1">
        <f t="shared" si="0"/>
        <v>882999.01000000013</v>
      </c>
      <c r="R16" s="1"/>
    </row>
    <row r="17" spans="2:18">
      <c r="B17" s="12" t="s">
        <v>70</v>
      </c>
      <c r="C17" s="16">
        <f>SUM(Q43:Q45)</f>
        <v>1787585.9700000002</v>
      </c>
      <c r="D17" s="12"/>
      <c r="F17" s="12" t="s">
        <v>118</v>
      </c>
      <c r="G17" s="12"/>
      <c r="H17" s="16">
        <f>SUM(D56:D59)</f>
        <v>5984522.0444960343</v>
      </c>
      <c r="L17" s="8">
        <v>39661</v>
      </c>
      <c r="M17" s="1">
        <v>444321.33</v>
      </c>
      <c r="N17" s="1"/>
      <c r="O17" s="1">
        <v>-233189</v>
      </c>
      <c r="Q17" s="1">
        <f t="shared" si="0"/>
        <v>211132.33000000002</v>
      </c>
      <c r="R17" s="1"/>
    </row>
    <row r="18" spans="2:18">
      <c r="B18" s="12" t="s">
        <v>71</v>
      </c>
      <c r="C18" s="16">
        <f>SUM(Q46:Q48)</f>
        <v>1594913.1800000002</v>
      </c>
      <c r="D18" s="12"/>
      <c r="L18" s="8">
        <v>39692</v>
      </c>
      <c r="M18" s="1">
        <v>502071.98</v>
      </c>
      <c r="N18" s="1"/>
      <c r="O18" s="1">
        <v>41564</v>
      </c>
      <c r="Q18" s="1">
        <f t="shared" si="0"/>
        <v>543635.98</v>
      </c>
      <c r="R18" s="1"/>
    </row>
    <row r="19" spans="2:18">
      <c r="B19" s="12" t="s">
        <v>72</v>
      </c>
      <c r="C19" s="16">
        <f>SUM(Q49:Q51)</f>
        <v>1773929.38</v>
      </c>
      <c r="D19" s="12"/>
      <c r="L19" s="8">
        <v>39722</v>
      </c>
      <c r="M19" s="1">
        <v>458467.1</v>
      </c>
      <c r="N19" s="1"/>
      <c r="O19" s="1">
        <v>0</v>
      </c>
      <c r="Q19" s="1">
        <f t="shared" si="0"/>
        <v>458467.1</v>
      </c>
      <c r="R19" s="1"/>
    </row>
    <row r="20" spans="2:18">
      <c r="B20" s="12" t="s">
        <v>73</v>
      </c>
      <c r="C20" s="16">
        <f>SUM(Q52:Q54)</f>
        <v>1758632.7299999997</v>
      </c>
      <c r="D20" s="12"/>
      <c r="L20" s="8">
        <v>39753</v>
      </c>
      <c r="M20" s="1">
        <v>610834.13000000012</v>
      </c>
      <c r="N20" s="1"/>
      <c r="O20" s="1">
        <v>-68942</v>
      </c>
      <c r="Q20" s="1">
        <f t="shared" si="0"/>
        <v>541892.13000000012</v>
      </c>
      <c r="R20" s="1"/>
    </row>
    <row r="21" spans="2:18">
      <c r="B21" s="12" t="s">
        <v>74</v>
      </c>
      <c r="C21" s="16">
        <f>SUM(Q55:Q57)</f>
        <v>1859654.2999999998</v>
      </c>
      <c r="D21" s="12"/>
      <c r="L21" s="8">
        <v>39783</v>
      </c>
      <c r="M21" s="1">
        <v>648909.11</v>
      </c>
      <c r="N21" s="1"/>
      <c r="O21" s="1">
        <v>-6622</v>
      </c>
      <c r="Q21" s="1">
        <f t="shared" si="0"/>
        <v>642287.11</v>
      </c>
      <c r="R21" s="1"/>
    </row>
    <row r="22" spans="2:18">
      <c r="B22" s="12" t="s">
        <v>75</v>
      </c>
      <c r="C22" s="16">
        <f>SUM(Q58:Q60)</f>
        <v>1200175.77</v>
      </c>
      <c r="D22" s="12"/>
      <c r="L22" s="8">
        <v>39814</v>
      </c>
      <c r="M22" s="1">
        <v>326128.63</v>
      </c>
      <c r="N22" s="1"/>
      <c r="O22" s="1">
        <v>575448</v>
      </c>
      <c r="Q22" s="1">
        <f t="shared" si="0"/>
        <v>901576.63</v>
      </c>
      <c r="R22" s="1"/>
    </row>
    <row r="23" spans="2:18">
      <c r="B23" s="12" t="s">
        <v>76</v>
      </c>
      <c r="C23" s="16">
        <f>SUM(Q61:Q63)</f>
        <v>1348758.02</v>
      </c>
      <c r="D23" s="12"/>
      <c r="L23" s="8">
        <v>39845</v>
      </c>
      <c r="M23" s="1">
        <v>424341.77999999997</v>
      </c>
      <c r="N23" s="1"/>
      <c r="O23" s="1">
        <v>-568420</v>
      </c>
      <c r="Q23" s="1">
        <f t="shared" si="0"/>
        <v>-144078.22000000003</v>
      </c>
      <c r="R23" s="1"/>
    </row>
    <row r="24" spans="2:18">
      <c r="B24" s="12" t="s">
        <v>77</v>
      </c>
      <c r="C24" s="16">
        <f>SUM(Q64:Q66)</f>
        <v>1590894.08</v>
      </c>
      <c r="D24" s="12"/>
      <c r="L24" s="8">
        <v>39873</v>
      </c>
      <c r="M24" s="1">
        <v>576358.27999999991</v>
      </c>
      <c r="N24" s="1"/>
      <c r="O24" s="1">
        <v>48049</v>
      </c>
      <c r="Q24" s="1">
        <f t="shared" si="0"/>
        <v>624407.27999999991</v>
      </c>
      <c r="R24" s="1"/>
    </row>
    <row r="25" spans="2:18">
      <c r="B25" s="12" t="s">
        <v>78</v>
      </c>
      <c r="C25" s="16">
        <f>SUM(Q67:Q69)</f>
        <v>1783130.47</v>
      </c>
      <c r="D25" s="12"/>
      <c r="L25" s="8">
        <v>39904</v>
      </c>
      <c r="M25" s="1">
        <v>692817.39</v>
      </c>
      <c r="N25" s="1"/>
      <c r="O25" s="1">
        <v>-13138</v>
      </c>
      <c r="Q25" s="1">
        <f t="shared" si="0"/>
        <v>679679.39</v>
      </c>
      <c r="R25" s="1"/>
    </row>
    <row r="26" spans="2:18">
      <c r="B26" s="12" t="s">
        <v>79</v>
      </c>
      <c r="C26" s="16">
        <f>SUM(Q70:Q72)</f>
        <v>1276619.9500000002</v>
      </c>
      <c r="D26" s="12"/>
      <c r="L26" s="8">
        <v>39934</v>
      </c>
      <c r="M26" s="1">
        <v>518884.81999999995</v>
      </c>
      <c r="N26" s="1"/>
      <c r="O26" s="1">
        <v>45729</v>
      </c>
      <c r="Q26" s="1">
        <f t="shared" si="0"/>
        <v>564613.81999999995</v>
      </c>
      <c r="R26" s="1"/>
    </row>
    <row r="27" spans="2:18">
      <c r="B27" s="12" t="s">
        <v>80</v>
      </c>
      <c r="C27" s="16">
        <f>SUM(Q73:Q75)</f>
        <v>1518339.4699999997</v>
      </c>
      <c r="D27" s="12"/>
      <c r="L27" s="8">
        <v>39965</v>
      </c>
      <c r="M27" s="1">
        <v>747990.73</v>
      </c>
      <c r="N27" s="1"/>
      <c r="O27" s="1">
        <v>-43602</v>
      </c>
      <c r="Q27" s="1">
        <f t="shared" si="0"/>
        <v>704388.73</v>
      </c>
      <c r="R27" s="1"/>
    </row>
    <row r="28" spans="2:18">
      <c r="B28" s="12" t="s">
        <v>81</v>
      </c>
      <c r="C28" s="16">
        <f>SUM(Q76:Q78)</f>
        <v>1841153.7599999998</v>
      </c>
      <c r="D28" s="12"/>
      <c r="L28" s="8">
        <v>39995</v>
      </c>
      <c r="M28" s="1">
        <v>546333.74000000011</v>
      </c>
      <c r="N28" s="1"/>
      <c r="O28" s="1">
        <v>-14756</v>
      </c>
      <c r="Q28" s="1">
        <f t="shared" si="0"/>
        <v>531577.74000000011</v>
      </c>
      <c r="R28" s="1"/>
    </row>
    <row r="29" spans="2:18">
      <c r="B29" s="12" t="s">
        <v>82</v>
      </c>
      <c r="C29" s="16">
        <f>SUM(Q79:Q81)</f>
        <v>1710821.3800000001</v>
      </c>
      <c r="D29" s="17"/>
      <c r="L29" s="8">
        <v>40026</v>
      </c>
      <c r="M29" s="1">
        <v>702494.15</v>
      </c>
      <c r="N29" s="1"/>
      <c r="O29" s="1">
        <v>-45300</v>
      </c>
      <c r="Q29" s="1">
        <f t="shared" si="0"/>
        <v>657194.15</v>
      </c>
      <c r="R29" s="1"/>
    </row>
    <row r="30" spans="2:18">
      <c r="B30" s="12" t="s">
        <v>83</v>
      </c>
      <c r="C30" s="16">
        <f>SUM(Q82:Q84)</f>
        <v>1160956.26</v>
      </c>
      <c r="D30" s="12"/>
      <c r="L30" s="8">
        <v>40057</v>
      </c>
      <c r="M30" s="1">
        <v>574803</v>
      </c>
      <c r="N30" s="1"/>
      <c r="O30" s="1">
        <v>-173964</v>
      </c>
      <c r="Q30" s="1">
        <f t="shared" si="0"/>
        <v>400839</v>
      </c>
      <c r="R30" s="1"/>
    </row>
    <row r="31" spans="2:18">
      <c r="B31" s="12" t="s">
        <v>84</v>
      </c>
      <c r="C31" s="16">
        <f>SUM(Q85:Q87)</f>
        <v>1643393.5899999999</v>
      </c>
      <c r="D31" s="12"/>
      <c r="L31" s="8">
        <v>40087</v>
      </c>
      <c r="M31" s="1">
        <v>617314.46</v>
      </c>
      <c r="N31" s="1"/>
      <c r="O31" s="1">
        <v>-30343</v>
      </c>
      <c r="Q31" s="1">
        <f t="shared" si="0"/>
        <v>586971.46</v>
      </c>
      <c r="R31" s="1"/>
    </row>
    <row r="32" spans="2:18">
      <c r="B32" s="12" t="s">
        <v>35</v>
      </c>
      <c r="C32" s="16">
        <f>SUM(Q88:Q90)</f>
        <v>1308943.28</v>
      </c>
      <c r="D32" s="16"/>
      <c r="L32" s="8">
        <v>40118</v>
      </c>
      <c r="M32" s="1">
        <v>608150.92999999993</v>
      </c>
      <c r="N32" s="1"/>
      <c r="O32" s="1">
        <v>69670</v>
      </c>
      <c r="Q32" s="1">
        <f t="shared" si="0"/>
        <v>677820.92999999993</v>
      </c>
      <c r="R32" s="1"/>
    </row>
    <row r="33" spans="2:18">
      <c r="B33" s="12" t="s">
        <v>36</v>
      </c>
      <c r="C33" s="16">
        <f>SUM(Q91:Q93)</f>
        <v>1650188.92</v>
      </c>
      <c r="D33" s="16"/>
      <c r="L33" s="8">
        <v>40148</v>
      </c>
      <c r="M33" s="1">
        <v>951912.05999999994</v>
      </c>
      <c r="N33" s="1"/>
      <c r="O33" s="1">
        <v>-35552</v>
      </c>
      <c r="Q33" s="1">
        <f t="shared" si="0"/>
        <v>916360.05999999994</v>
      </c>
      <c r="R33" s="1"/>
    </row>
    <row r="34" spans="2:18">
      <c r="B34" s="12" t="s">
        <v>37</v>
      </c>
      <c r="C34" s="16">
        <f>SUM(Q94:Q96)</f>
        <v>1063475.27</v>
      </c>
      <c r="D34" s="16"/>
      <c r="L34" s="8">
        <v>40179</v>
      </c>
      <c r="M34" s="1">
        <v>362339.98</v>
      </c>
      <c r="N34" s="1"/>
      <c r="O34" s="1">
        <v>105832</v>
      </c>
      <c r="Q34" s="1">
        <f t="shared" si="0"/>
        <v>468171.98</v>
      </c>
      <c r="R34" s="1"/>
    </row>
    <row r="35" spans="2:18">
      <c r="B35" s="12" t="s">
        <v>38</v>
      </c>
      <c r="C35" s="16">
        <f>SUM(Q97:Q99)</f>
        <v>1381765.54</v>
      </c>
      <c r="D35" s="16"/>
      <c r="L35" s="8">
        <v>40210</v>
      </c>
      <c r="M35" s="1">
        <v>421973.83</v>
      </c>
      <c r="N35" s="1"/>
      <c r="O35" s="1">
        <v>174416</v>
      </c>
      <c r="Q35" s="1">
        <f t="shared" si="0"/>
        <v>596389.83000000007</v>
      </c>
      <c r="R35" s="1"/>
    </row>
    <row r="36" spans="2:18">
      <c r="B36" s="12" t="s">
        <v>39</v>
      </c>
      <c r="C36" s="16">
        <f>SUM(Q100:Q102)</f>
        <v>1727738.6500000004</v>
      </c>
      <c r="D36" s="16"/>
      <c r="L36" s="8">
        <v>40238</v>
      </c>
      <c r="M36" s="1">
        <v>753560.93</v>
      </c>
      <c r="N36" s="1"/>
      <c r="O36" s="1">
        <v>-184898</v>
      </c>
      <c r="Q36" s="1">
        <f t="shared" si="0"/>
        <v>568662.93000000005</v>
      </c>
      <c r="R36" s="1"/>
    </row>
    <row r="37" spans="2:18">
      <c r="B37" s="12" t="s">
        <v>40</v>
      </c>
      <c r="C37" s="16">
        <f>SUM(Q103:Q105)</f>
        <v>1614140.3599999999</v>
      </c>
      <c r="D37" s="16"/>
      <c r="L37" s="8">
        <v>40269</v>
      </c>
      <c r="M37" s="1">
        <v>889519.28</v>
      </c>
      <c r="N37" s="1"/>
      <c r="O37" s="1">
        <v>-31405</v>
      </c>
      <c r="Q37" s="1">
        <f t="shared" si="0"/>
        <v>858114.28</v>
      </c>
      <c r="R37" s="1"/>
    </row>
    <row r="38" spans="2:18">
      <c r="B38" s="12" t="s">
        <v>41</v>
      </c>
      <c r="C38" s="16">
        <f>SUM(Q106:Q108)</f>
        <v>1118788.49</v>
      </c>
      <c r="D38" s="16"/>
      <c r="L38" s="8">
        <v>40299</v>
      </c>
      <c r="M38" s="1">
        <v>559435.17000000004</v>
      </c>
      <c r="N38" s="1"/>
      <c r="O38" s="1">
        <v>53849</v>
      </c>
      <c r="Q38" s="1">
        <f t="shared" si="0"/>
        <v>613284.17000000004</v>
      </c>
      <c r="R38" s="1"/>
    </row>
    <row r="39" spans="2:18">
      <c r="B39" s="12" t="s">
        <v>42</v>
      </c>
      <c r="C39" s="16">
        <f>SUM(Q109:Q111)</f>
        <v>1726315.6600000001</v>
      </c>
      <c r="D39" s="16"/>
      <c r="L39" s="8">
        <v>40330</v>
      </c>
      <c r="M39" s="1">
        <v>627711.68999999994</v>
      </c>
      <c r="N39" s="1"/>
      <c r="O39" s="1">
        <v>160802</v>
      </c>
      <c r="Q39" s="1">
        <f t="shared" si="0"/>
        <v>788513.69</v>
      </c>
      <c r="R39" s="1"/>
    </row>
    <row r="40" spans="2:18">
      <c r="B40" s="12" t="s">
        <v>43</v>
      </c>
      <c r="C40" s="16">
        <f>SUM(Q112:Q114)</f>
        <v>1594082.58</v>
      </c>
      <c r="D40" s="16">
        <f>SUM(R112:R114)</f>
        <v>1518253.8763922355</v>
      </c>
      <c r="L40" s="8">
        <v>40360</v>
      </c>
      <c r="M40" s="1">
        <v>521975.77</v>
      </c>
      <c r="N40" s="1"/>
      <c r="O40" s="1">
        <v>-41725</v>
      </c>
      <c r="Q40" s="1">
        <f t="shared" si="0"/>
        <v>480250.77</v>
      </c>
      <c r="R40" s="1"/>
    </row>
    <row r="41" spans="2:18">
      <c r="B41" s="12" t="s">
        <v>44</v>
      </c>
      <c r="C41" s="16">
        <f>SUM(Q115:Q117)</f>
        <v>1772510.37</v>
      </c>
      <c r="D41" s="16">
        <f>SUM(R115:R117)</f>
        <v>1370531.0015446192</v>
      </c>
      <c r="L41" s="8">
        <v>40391</v>
      </c>
      <c r="M41" s="1">
        <v>605823.84</v>
      </c>
      <c r="N41" s="1"/>
      <c r="O41" s="1">
        <v>-214791</v>
      </c>
      <c r="Q41" s="1">
        <f t="shared" si="0"/>
        <v>391032.83999999997</v>
      </c>
      <c r="R41" s="1"/>
    </row>
    <row r="42" spans="2:18">
      <c r="B42" s="12" t="s">
        <v>45</v>
      </c>
      <c r="C42" s="16">
        <f>SUM(Q118:Q120)</f>
        <v>1078737.8900000001</v>
      </c>
      <c r="D42" s="16">
        <f>SUM(R118:R120)</f>
        <v>1231195.6293165793</v>
      </c>
      <c r="L42" s="8">
        <v>40422</v>
      </c>
      <c r="M42" s="1">
        <v>917487.24</v>
      </c>
      <c r="N42" s="1"/>
      <c r="O42" s="1">
        <v>49405</v>
      </c>
      <c r="Q42" s="1">
        <f t="shared" si="0"/>
        <v>966892.24</v>
      </c>
      <c r="R42" s="1"/>
    </row>
    <row r="43" spans="2:18">
      <c r="B43" s="12" t="s">
        <v>46</v>
      </c>
      <c r="C43" s="12"/>
      <c r="D43" s="16">
        <f>SUM(R121:R123)</f>
        <v>1444882.7840790518</v>
      </c>
      <c r="L43" s="8">
        <v>40452</v>
      </c>
      <c r="M43" s="1">
        <v>358000.53999999992</v>
      </c>
      <c r="N43" s="1"/>
      <c r="O43" s="1">
        <v>255192</v>
      </c>
      <c r="Q43" s="1">
        <f t="shared" si="0"/>
        <v>613192.53999999992</v>
      </c>
      <c r="R43" s="1"/>
    </row>
    <row r="44" spans="2:18">
      <c r="B44" s="12" t="s">
        <v>47</v>
      </c>
      <c r="C44" s="12"/>
      <c r="D44" s="16">
        <f>SUM(R124:R126)</f>
        <v>1715936.5545370607</v>
      </c>
      <c r="L44" s="8">
        <v>40483</v>
      </c>
      <c r="M44" s="1">
        <v>617595.45000000019</v>
      </c>
      <c r="N44" s="1"/>
      <c r="O44" s="1">
        <v>164836</v>
      </c>
      <c r="Q44" s="1">
        <f t="shared" si="0"/>
        <v>782431.45000000019</v>
      </c>
      <c r="R44" s="1"/>
    </row>
    <row r="45" spans="2:18">
      <c r="B45" s="12" t="s">
        <v>48</v>
      </c>
      <c r="C45" s="12"/>
      <c r="D45" s="16">
        <f>SUM(R127:R129)</f>
        <v>1391348.310877458</v>
      </c>
      <c r="L45" s="8">
        <v>40513</v>
      </c>
      <c r="M45" s="1">
        <v>725418.9800000001</v>
      </c>
      <c r="N45" s="1"/>
      <c r="O45" s="1">
        <v>-333457</v>
      </c>
      <c r="Q45" s="1">
        <f t="shared" si="0"/>
        <v>391961.9800000001</v>
      </c>
      <c r="R45" s="1"/>
    </row>
    <row r="46" spans="2:18">
      <c r="B46" s="12" t="s">
        <v>49</v>
      </c>
      <c r="C46" s="12"/>
      <c r="D46" s="16">
        <f>SUM(R130:R132)</f>
        <v>1235237.9288265868</v>
      </c>
      <c r="L46" s="8">
        <v>40544</v>
      </c>
      <c r="M46" s="1">
        <v>445148.49000000005</v>
      </c>
      <c r="N46" s="1"/>
      <c r="O46" s="1">
        <v>145399</v>
      </c>
      <c r="Q46" s="1">
        <f t="shared" si="0"/>
        <v>590547.49</v>
      </c>
      <c r="R46" s="1"/>
    </row>
    <row r="47" spans="2:18">
      <c r="B47" s="12" t="s">
        <v>50</v>
      </c>
      <c r="C47" s="12"/>
      <c r="D47" s="16">
        <f>SUM(R133:R135)</f>
        <v>1485276.179336715</v>
      </c>
      <c r="L47" s="8">
        <v>40575</v>
      </c>
      <c r="M47" s="1">
        <v>479481.9</v>
      </c>
      <c r="N47" s="1"/>
      <c r="O47" s="1">
        <v>50446</v>
      </c>
      <c r="Q47" s="1">
        <f t="shared" si="0"/>
        <v>529927.9</v>
      </c>
      <c r="R47" s="1"/>
    </row>
    <row r="48" spans="2:18">
      <c r="B48" s="12" t="s">
        <v>51</v>
      </c>
      <c r="C48" s="12"/>
      <c r="D48" s="16">
        <f>SUM(R136:R138)</f>
        <v>1708856.9409595011</v>
      </c>
      <c r="L48" s="8">
        <v>40603</v>
      </c>
      <c r="M48" s="1">
        <v>521041.79</v>
      </c>
      <c r="N48" s="1"/>
      <c r="O48" s="1">
        <v>-46604</v>
      </c>
      <c r="Q48" s="1">
        <f t="shared" si="0"/>
        <v>474437.79</v>
      </c>
      <c r="R48" s="1"/>
    </row>
    <row r="49" spans="2:18">
      <c r="B49" s="12" t="s">
        <v>52</v>
      </c>
      <c r="C49" s="12"/>
      <c r="D49" s="16">
        <f>SUM(R139:R141)</f>
        <v>1487404.7553505613</v>
      </c>
      <c r="L49" s="8">
        <v>40634</v>
      </c>
      <c r="M49" s="1">
        <v>433616.00999999995</v>
      </c>
      <c r="N49" s="1"/>
      <c r="O49" s="1">
        <v>-229746</v>
      </c>
      <c r="Q49" s="1">
        <f t="shared" si="0"/>
        <v>203870.00999999995</v>
      </c>
      <c r="R49" s="1"/>
    </row>
    <row r="50" spans="2:18">
      <c r="B50" s="12" t="s">
        <v>53</v>
      </c>
      <c r="C50" s="12"/>
      <c r="D50" s="16">
        <f>SUM(R142:R144)</f>
        <v>1309270.8916265108</v>
      </c>
      <c r="L50" s="8">
        <v>40664</v>
      </c>
      <c r="M50" s="1">
        <v>693240.78999999992</v>
      </c>
      <c r="N50" s="1"/>
      <c r="O50" s="1">
        <v>336321</v>
      </c>
      <c r="Q50" s="1">
        <f t="shared" si="0"/>
        <v>1029561.7899999999</v>
      </c>
      <c r="R50" s="1"/>
    </row>
    <row r="51" spans="2:18">
      <c r="B51" s="12" t="s">
        <v>54</v>
      </c>
      <c r="C51" s="12"/>
      <c r="D51" s="16">
        <f>SUM(R145:R147)</f>
        <v>1546840.0175726153</v>
      </c>
      <c r="L51" s="8">
        <v>40695</v>
      </c>
      <c r="M51" s="1">
        <v>511823.58</v>
      </c>
      <c r="N51" s="1"/>
      <c r="O51" s="1">
        <v>28674</v>
      </c>
      <c r="Q51" s="1">
        <f t="shared" si="0"/>
        <v>540497.58000000007</v>
      </c>
      <c r="R51" s="1"/>
    </row>
    <row r="52" spans="2:18">
      <c r="B52" s="12" t="s">
        <v>104</v>
      </c>
      <c r="C52" s="12"/>
      <c r="D52" s="16">
        <f>SUM(R148:R150)</f>
        <v>1770990.9568137091</v>
      </c>
      <c r="L52" s="8">
        <v>40725</v>
      </c>
      <c r="M52" s="1">
        <v>607231.43999999983</v>
      </c>
      <c r="N52" s="1"/>
      <c r="O52" s="1">
        <v>7938</v>
      </c>
      <c r="Q52" s="1">
        <f t="shared" si="0"/>
        <v>615169.43999999983</v>
      </c>
      <c r="R52" s="1"/>
    </row>
    <row r="53" spans="2:18">
      <c r="B53" s="12" t="s">
        <v>105</v>
      </c>
      <c r="C53" s="12"/>
      <c r="D53" s="16">
        <f>SUM(R151:R153)</f>
        <v>1442195.8101489507</v>
      </c>
      <c r="L53" s="8">
        <v>40756</v>
      </c>
      <c r="M53" s="1">
        <v>536916.50000000012</v>
      </c>
      <c r="N53" s="1"/>
      <c r="O53" s="1">
        <v>8509.8899000000001</v>
      </c>
      <c r="Q53" s="1">
        <f t="shared" si="0"/>
        <v>545426.38990000007</v>
      </c>
      <c r="R53" s="1"/>
    </row>
    <row r="54" spans="2:18">
      <c r="B54" s="12" t="s">
        <v>106</v>
      </c>
      <c r="C54" s="12"/>
      <c r="D54" s="16">
        <f>SUM(R154:R156)</f>
        <v>1261841.8110931562</v>
      </c>
      <c r="L54" s="8">
        <v>40787</v>
      </c>
      <c r="M54" s="1">
        <v>727653.78999999992</v>
      </c>
      <c r="N54" s="1"/>
      <c r="O54" s="1">
        <v>-129616.88989999999</v>
      </c>
      <c r="Q54" s="1">
        <f t="shared" si="0"/>
        <v>598036.90009999997</v>
      </c>
      <c r="R54" s="1"/>
    </row>
    <row r="55" spans="2:18">
      <c r="B55" s="12" t="s">
        <v>107</v>
      </c>
      <c r="C55" s="12"/>
      <c r="D55" s="16">
        <f>SUM(R157:R159)</f>
        <v>1494312.8109923194</v>
      </c>
      <c r="L55" s="8">
        <v>40817</v>
      </c>
      <c r="M55" s="1">
        <v>651511.06000000006</v>
      </c>
      <c r="N55" s="1"/>
      <c r="O55" s="1">
        <v>-10362</v>
      </c>
      <c r="Q55" s="1">
        <f t="shared" si="0"/>
        <v>641149.06000000006</v>
      </c>
      <c r="R55" s="1"/>
    </row>
    <row r="56" spans="2:18">
      <c r="B56" s="12" t="s">
        <v>114</v>
      </c>
      <c r="C56" s="12"/>
      <c r="D56" s="16">
        <f>SUM(R160:R162)</f>
        <v>1720551.3101623929</v>
      </c>
      <c r="L56" s="8">
        <v>40848</v>
      </c>
      <c r="M56" s="1">
        <v>664287.61</v>
      </c>
      <c r="N56" s="1"/>
      <c r="O56" s="1">
        <v>-61757</v>
      </c>
      <c r="Q56" s="1">
        <f t="shared" si="0"/>
        <v>602530.61</v>
      </c>
      <c r="R56" s="1"/>
    </row>
    <row r="57" spans="2:18">
      <c r="B57" s="12" t="s">
        <v>115</v>
      </c>
      <c r="C57" s="12"/>
      <c r="D57" s="16">
        <f>SUM(R163:R165)</f>
        <v>1451678.9182548004</v>
      </c>
      <c r="L57" s="8">
        <v>40878</v>
      </c>
      <c r="M57" s="1">
        <v>592682.63</v>
      </c>
      <c r="N57" s="1"/>
      <c r="O57" s="1">
        <v>23292</v>
      </c>
      <c r="Q57" s="1">
        <f t="shared" si="0"/>
        <v>615974.63</v>
      </c>
      <c r="R57" s="1"/>
    </row>
    <row r="58" spans="2:18">
      <c r="B58" s="12" t="s">
        <v>116</v>
      </c>
      <c r="C58" s="12"/>
      <c r="D58" s="16">
        <f>SUM(R166:R168)</f>
        <v>1283138.4306747688</v>
      </c>
      <c r="L58" s="8">
        <v>40909</v>
      </c>
      <c r="M58" s="1">
        <v>266541.06</v>
      </c>
      <c r="N58" s="1"/>
      <c r="O58" s="1">
        <v>-26705</v>
      </c>
      <c r="Q58" s="1">
        <f t="shared" si="0"/>
        <v>239836.06</v>
      </c>
      <c r="R58" s="1"/>
    </row>
    <row r="59" spans="2:18">
      <c r="B59" s="12" t="s">
        <v>117</v>
      </c>
      <c r="C59" s="12"/>
      <c r="D59" s="16">
        <f>SUM(R169:R172)</f>
        <v>1529153.3854040718</v>
      </c>
      <c r="L59" s="8">
        <v>40940</v>
      </c>
      <c r="M59" s="1">
        <v>601137.68999999994</v>
      </c>
      <c r="N59" s="1"/>
      <c r="O59" s="1">
        <v>-54737</v>
      </c>
      <c r="Q59" s="1">
        <f t="shared" si="0"/>
        <v>546400.68999999994</v>
      </c>
      <c r="R59" s="1"/>
    </row>
    <row r="60" spans="2:18">
      <c r="L60" s="8">
        <v>40969</v>
      </c>
      <c r="M60" s="1">
        <v>478048.02</v>
      </c>
      <c r="N60" s="1"/>
      <c r="O60" s="1">
        <v>-64109</v>
      </c>
      <c r="Q60" s="1">
        <f t="shared" si="0"/>
        <v>413939.02</v>
      </c>
      <c r="R60" s="1"/>
    </row>
    <row r="61" spans="2:18">
      <c r="L61" s="8">
        <v>41000</v>
      </c>
      <c r="M61" s="1">
        <v>450227.22</v>
      </c>
      <c r="N61" s="1"/>
      <c r="O61" s="1">
        <v>9939</v>
      </c>
      <c r="Q61" s="1">
        <f t="shared" si="0"/>
        <v>460166.22</v>
      </c>
      <c r="R61" s="1"/>
    </row>
    <row r="62" spans="2:18">
      <c r="L62" s="8">
        <v>41030</v>
      </c>
      <c r="M62" s="1">
        <v>546872.51</v>
      </c>
      <c r="N62" s="1"/>
      <c r="O62" s="1">
        <v>-22444</v>
      </c>
      <c r="Q62" s="1">
        <f t="shared" si="0"/>
        <v>524428.51</v>
      </c>
      <c r="R62" s="1"/>
    </row>
    <row r="63" spans="2:18">
      <c r="L63" s="8">
        <v>41061</v>
      </c>
      <c r="M63" s="1">
        <v>766383.29</v>
      </c>
      <c r="N63" s="1"/>
      <c r="O63" s="1">
        <v>-402220</v>
      </c>
      <c r="Q63" s="1">
        <f t="shared" si="0"/>
        <v>364163.29000000004</v>
      </c>
      <c r="R63" s="1"/>
    </row>
    <row r="64" spans="2:18">
      <c r="L64" s="8">
        <v>41091</v>
      </c>
      <c r="M64" s="1">
        <v>524168.1</v>
      </c>
      <c r="N64" s="1"/>
      <c r="O64" s="1">
        <v>17239</v>
      </c>
      <c r="Q64" s="1">
        <f t="shared" si="0"/>
        <v>541407.1</v>
      </c>
      <c r="R64" s="1"/>
    </row>
    <row r="65" spans="12:18">
      <c r="L65" s="8">
        <v>41122</v>
      </c>
      <c r="M65" s="1">
        <v>706304.35</v>
      </c>
      <c r="N65" s="1"/>
      <c r="O65" s="1">
        <v>-28202</v>
      </c>
      <c r="Q65" s="1">
        <f t="shared" si="0"/>
        <v>678102.35</v>
      </c>
      <c r="R65" s="1"/>
    </row>
    <row r="66" spans="12:18">
      <c r="L66" s="8">
        <v>41153</v>
      </c>
      <c r="M66" s="1">
        <v>474211.63</v>
      </c>
      <c r="N66" s="1"/>
      <c r="O66" s="1">
        <v>-102827</v>
      </c>
      <c r="Q66" s="1">
        <f t="shared" si="0"/>
        <v>371384.63</v>
      </c>
      <c r="R66" s="1"/>
    </row>
    <row r="67" spans="12:18">
      <c r="L67" s="8">
        <v>41183</v>
      </c>
      <c r="M67" s="1">
        <v>530886.93999999994</v>
      </c>
      <c r="N67" s="1"/>
      <c r="O67" s="1">
        <v>-50801</v>
      </c>
      <c r="Q67" s="1">
        <f t="shared" si="0"/>
        <v>480085.93999999994</v>
      </c>
      <c r="R67" s="1"/>
    </row>
    <row r="68" spans="12:18">
      <c r="L68" s="8">
        <v>41214</v>
      </c>
      <c r="M68" s="1">
        <v>682582.97</v>
      </c>
      <c r="N68" s="1"/>
      <c r="O68" s="1">
        <v>-5658</v>
      </c>
      <c r="Q68" s="1">
        <f t="shared" si="0"/>
        <v>676924.97</v>
      </c>
      <c r="R68" s="1"/>
    </row>
    <row r="69" spans="12:18">
      <c r="L69" s="8">
        <v>41244</v>
      </c>
      <c r="M69" s="1">
        <v>504402.56000000006</v>
      </c>
      <c r="N69" s="1"/>
      <c r="O69" s="1">
        <v>121717</v>
      </c>
      <c r="Q69" s="1">
        <f t="shared" ref="Q69:R132" si="1">M69+O69</f>
        <v>626119.56000000006</v>
      </c>
      <c r="R69" s="1"/>
    </row>
    <row r="70" spans="12:18">
      <c r="L70" s="8">
        <v>41275</v>
      </c>
      <c r="M70" s="1">
        <v>413583.87</v>
      </c>
      <c r="N70" s="1"/>
      <c r="O70" s="1">
        <v>-20110</v>
      </c>
      <c r="Q70" s="1">
        <f t="shared" si="1"/>
        <v>393473.87</v>
      </c>
      <c r="R70" s="1"/>
    </row>
    <row r="71" spans="12:18">
      <c r="L71" s="8">
        <v>41306</v>
      </c>
      <c r="M71" s="1">
        <v>571023.34000000008</v>
      </c>
      <c r="N71" s="1"/>
      <c r="O71" s="1">
        <v>-210285</v>
      </c>
      <c r="Q71" s="1">
        <f t="shared" si="1"/>
        <v>360738.34000000008</v>
      </c>
      <c r="R71" s="1"/>
    </row>
    <row r="72" spans="12:18">
      <c r="L72" s="8">
        <v>41334</v>
      </c>
      <c r="M72" s="1">
        <v>448099.74</v>
      </c>
      <c r="N72" s="1"/>
      <c r="O72" s="1">
        <v>74308</v>
      </c>
      <c r="Q72" s="1">
        <f t="shared" si="1"/>
        <v>522407.74</v>
      </c>
      <c r="R72" s="1"/>
    </row>
    <row r="73" spans="12:18">
      <c r="L73" s="8">
        <v>41365</v>
      </c>
      <c r="M73" s="1">
        <v>618109.24</v>
      </c>
      <c r="N73" s="1"/>
      <c r="O73" s="1">
        <v>-86985</v>
      </c>
      <c r="Q73" s="1">
        <f t="shared" si="1"/>
        <v>531124.24</v>
      </c>
      <c r="R73" s="1"/>
    </row>
    <row r="74" spans="12:18">
      <c r="L74" s="18">
        <v>41395</v>
      </c>
      <c r="M74" s="1">
        <v>710745.33</v>
      </c>
      <c r="N74" s="1"/>
      <c r="O74" s="1">
        <v>20181</v>
      </c>
      <c r="Q74" s="1">
        <f t="shared" si="1"/>
        <v>730926.33</v>
      </c>
      <c r="R74" s="1"/>
    </row>
    <row r="75" spans="12:18">
      <c r="L75" s="18">
        <v>41426</v>
      </c>
      <c r="M75" s="1">
        <v>662367.9</v>
      </c>
      <c r="N75" s="1"/>
      <c r="O75" s="1">
        <v>-406079</v>
      </c>
      <c r="Q75" s="1">
        <f t="shared" si="1"/>
        <v>256288.90000000002</v>
      </c>
      <c r="R75" s="1"/>
    </row>
    <row r="76" spans="12:18">
      <c r="L76" s="8">
        <v>41456</v>
      </c>
      <c r="M76" s="1">
        <v>507977.77999999997</v>
      </c>
      <c r="N76" s="1"/>
      <c r="O76" s="1">
        <v>84247</v>
      </c>
      <c r="Q76" s="1">
        <f t="shared" si="1"/>
        <v>592224.78</v>
      </c>
      <c r="R76" s="1"/>
    </row>
    <row r="77" spans="12:18">
      <c r="L77" s="8">
        <v>41487</v>
      </c>
      <c r="M77" s="1">
        <v>602372.81999999995</v>
      </c>
      <c r="N77" s="1"/>
      <c r="O77" s="1">
        <v>73749.72</v>
      </c>
      <c r="Q77" s="1">
        <f t="shared" si="1"/>
        <v>676122.53999999992</v>
      </c>
      <c r="R77" s="1"/>
    </row>
    <row r="78" spans="12:18">
      <c r="L78" s="8">
        <v>41518</v>
      </c>
      <c r="M78" s="1">
        <v>596928.07999999996</v>
      </c>
      <c r="N78" s="1"/>
      <c r="O78" s="1">
        <v>-24121.64</v>
      </c>
      <c r="Q78" s="1">
        <f t="shared" si="1"/>
        <v>572806.43999999994</v>
      </c>
      <c r="R78" s="1"/>
    </row>
    <row r="79" spans="12:18">
      <c r="L79" s="8">
        <v>41548</v>
      </c>
      <c r="M79" s="1">
        <v>571719.96</v>
      </c>
      <c r="N79" s="1"/>
      <c r="O79" s="1">
        <v>266722.83</v>
      </c>
      <c r="Q79" s="1">
        <f t="shared" si="1"/>
        <v>838442.79</v>
      </c>
      <c r="R79" s="1"/>
    </row>
    <row r="80" spans="12:18">
      <c r="L80" s="8">
        <v>41579</v>
      </c>
      <c r="M80" s="1">
        <v>503835.79</v>
      </c>
      <c r="N80" s="1"/>
      <c r="O80" s="1">
        <v>-239111.98</v>
      </c>
      <c r="Q80" s="1">
        <f t="shared" si="1"/>
        <v>264723.80999999994</v>
      </c>
      <c r="R80" s="1"/>
    </row>
    <row r="81" spans="12:18">
      <c r="L81" s="8">
        <v>41609</v>
      </c>
      <c r="M81" s="1">
        <v>551001.1</v>
      </c>
      <c r="N81" s="1"/>
      <c r="O81" s="1">
        <v>56653.68</v>
      </c>
      <c r="Q81" s="1">
        <f t="shared" si="1"/>
        <v>607654.78</v>
      </c>
      <c r="R81" s="1"/>
    </row>
    <row r="82" spans="12:18">
      <c r="L82" s="8">
        <v>41640</v>
      </c>
      <c r="M82" s="1">
        <v>255083.73</v>
      </c>
      <c r="N82" s="1"/>
      <c r="O82" s="1">
        <v>-11759.75</v>
      </c>
      <c r="Q82" s="1">
        <f t="shared" si="1"/>
        <v>243323.98</v>
      </c>
      <c r="R82" s="1"/>
    </row>
    <row r="83" spans="12:18">
      <c r="L83" s="8">
        <v>41671</v>
      </c>
      <c r="M83" s="1">
        <v>504465.46</v>
      </c>
      <c r="N83" s="1"/>
      <c r="O83" s="1">
        <v>-11674.58</v>
      </c>
      <c r="Q83" s="1">
        <f t="shared" si="1"/>
        <v>492790.88</v>
      </c>
      <c r="R83" s="1"/>
    </row>
    <row r="84" spans="12:18">
      <c r="L84" s="18">
        <v>41699</v>
      </c>
      <c r="M84" s="1">
        <v>479617.98</v>
      </c>
      <c r="N84" s="1"/>
      <c r="O84" s="1">
        <v>-54776.58</v>
      </c>
      <c r="Q84" s="1">
        <f t="shared" si="1"/>
        <v>424841.39999999997</v>
      </c>
      <c r="R84" s="1"/>
    </row>
    <row r="85" spans="12:18">
      <c r="L85" s="18">
        <v>41730</v>
      </c>
      <c r="M85" s="1">
        <v>422486.76</v>
      </c>
      <c r="N85" s="1"/>
      <c r="O85" s="1">
        <v>9709.06</v>
      </c>
      <c r="Q85" s="1">
        <f t="shared" si="1"/>
        <v>432195.82</v>
      </c>
      <c r="R85" s="1"/>
    </row>
    <row r="86" spans="12:18">
      <c r="L86" s="18">
        <v>41760</v>
      </c>
      <c r="M86" s="1">
        <v>552340.15</v>
      </c>
      <c r="N86" s="1"/>
      <c r="O86" s="1">
        <v>72541.960000000006</v>
      </c>
      <c r="Q86" s="1">
        <f t="shared" si="1"/>
        <v>624882.11</v>
      </c>
      <c r="R86" s="1"/>
    </row>
    <row r="87" spans="12:18">
      <c r="L87" s="18">
        <v>41791</v>
      </c>
      <c r="M87" s="1">
        <v>734814.03999999992</v>
      </c>
      <c r="N87" s="1"/>
      <c r="O87" s="1">
        <v>-148498.38</v>
      </c>
      <c r="Q87" s="1">
        <f t="shared" si="1"/>
        <v>586315.65999999992</v>
      </c>
      <c r="R87" s="1"/>
    </row>
    <row r="88" spans="12:18">
      <c r="L88" s="18">
        <v>41821</v>
      </c>
      <c r="M88" s="1">
        <v>541937.93000000005</v>
      </c>
      <c r="N88" s="1"/>
      <c r="O88" s="1">
        <v>62301.66</v>
      </c>
      <c r="P88" s="1"/>
      <c r="Q88" s="1">
        <f t="shared" si="1"/>
        <v>604239.59000000008</v>
      </c>
      <c r="R88" s="1"/>
    </row>
    <row r="89" spans="12:18">
      <c r="L89" s="18">
        <v>41852</v>
      </c>
      <c r="M89" s="1">
        <v>596905.88</v>
      </c>
      <c r="N89" s="1"/>
      <c r="O89" s="1">
        <v>-171816</v>
      </c>
      <c r="P89" s="1"/>
      <c r="Q89" s="1">
        <f t="shared" si="1"/>
        <v>425089.88</v>
      </c>
      <c r="R89" s="1"/>
    </row>
    <row r="90" spans="12:18">
      <c r="L90" s="18">
        <v>41883</v>
      </c>
      <c r="M90" s="1">
        <v>403902.81</v>
      </c>
      <c r="N90" s="1"/>
      <c r="O90" s="1">
        <v>-124289</v>
      </c>
      <c r="P90" s="1"/>
      <c r="Q90" s="1">
        <f t="shared" si="1"/>
        <v>279613.81</v>
      </c>
      <c r="R90" s="1"/>
    </row>
    <row r="91" spans="12:18">
      <c r="L91" s="18">
        <v>41913</v>
      </c>
      <c r="M91" s="1">
        <v>566240.61</v>
      </c>
      <c r="N91" s="1"/>
      <c r="O91" s="1">
        <v>13029.31</v>
      </c>
      <c r="P91" s="1"/>
      <c r="Q91" s="1">
        <f t="shared" si="1"/>
        <v>579269.92000000004</v>
      </c>
      <c r="R91" s="1"/>
    </row>
    <row r="92" spans="12:18">
      <c r="L92" s="18">
        <v>41944</v>
      </c>
      <c r="M92" s="1">
        <v>453076.81</v>
      </c>
      <c r="N92" s="1"/>
      <c r="O92" s="1">
        <v>63693.21</v>
      </c>
      <c r="P92" s="1"/>
      <c r="Q92" s="1">
        <f t="shared" si="1"/>
        <v>516770.02</v>
      </c>
      <c r="R92" s="1"/>
    </row>
    <row r="93" spans="12:18">
      <c r="L93" s="18">
        <v>41974</v>
      </c>
      <c r="M93" s="1">
        <v>589564.12</v>
      </c>
      <c r="N93" s="1"/>
      <c r="O93" s="1">
        <v>-35415.14</v>
      </c>
      <c r="P93" s="1"/>
      <c r="Q93" s="1">
        <f t="shared" si="1"/>
        <v>554148.98</v>
      </c>
      <c r="R93" s="1"/>
    </row>
    <row r="94" spans="12:18">
      <c r="L94" s="8">
        <v>42005</v>
      </c>
      <c r="M94" s="1">
        <v>273398.04000000004</v>
      </c>
      <c r="N94" s="1"/>
      <c r="O94" s="1">
        <v>130533.92</v>
      </c>
      <c r="P94" s="1"/>
      <c r="Q94" s="1">
        <f t="shared" si="1"/>
        <v>403931.96</v>
      </c>
      <c r="R94" s="1"/>
    </row>
    <row r="95" spans="12:18">
      <c r="L95" s="8">
        <v>42036</v>
      </c>
      <c r="M95" s="1">
        <v>397060.86</v>
      </c>
      <c r="N95" s="1"/>
      <c r="O95" s="1">
        <v>-152047.04000000001</v>
      </c>
      <c r="P95" s="1"/>
      <c r="Q95" s="1">
        <f t="shared" si="1"/>
        <v>245013.81999999998</v>
      </c>
      <c r="R95" s="1"/>
    </row>
    <row r="96" spans="12:18">
      <c r="L96" s="8">
        <v>42064</v>
      </c>
      <c r="M96" s="1">
        <v>436625.75</v>
      </c>
      <c r="N96" s="1"/>
      <c r="O96" s="1">
        <v>-22096.26</v>
      </c>
      <c r="P96" s="1"/>
      <c r="Q96" s="1">
        <f t="shared" si="1"/>
        <v>414529.49</v>
      </c>
      <c r="R96" s="1"/>
    </row>
    <row r="97" spans="12:18">
      <c r="L97" s="8">
        <v>42095</v>
      </c>
      <c r="M97" s="1">
        <v>373711.14</v>
      </c>
      <c r="N97" s="1"/>
      <c r="O97" s="1">
        <v>-27197</v>
      </c>
      <c r="P97" s="1"/>
      <c r="Q97" s="1">
        <f t="shared" si="1"/>
        <v>346514.14</v>
      </c>
      <c r="R97" s="1"/>
    </row>
    <row r="98" spans="12:18">
      <c r="L98" s="8">
        <v>42125</v>
      </c>
      <c r="M98" s="1">
        <v>456025.92</v>
      </c>
      <c r="N98" s="1"/>
      <c r="O98" s="1">
        <v>25975</v>
      </c>
      <c r="P98" s="1"/>
      <c r="Q98" s="1">
        <f t="shared" si="1"/>
        <v>482000.92</v>
      </c>
      <c r="R98" s="1"/>
    </row>
    <row r="99" spans="12:18">
      <c r="L99" s="8">
        <v>42156</v>
      </c>
      <c r="M99" s="1">
        <v>579693.48</v>
      </c>
      <c r="N99" s="1"/>
      <c r="O99" s="1">
        <v>-26443</v>
      </c>
      <c r="P99" s="1"/>
      <c r="Q99" s="1">
        <f t="shared" si="1"/>
        <v>553250.48</v>
      </c>
      <c r="R99" s="1"/>
    </row>
    <row r="100" spans="12:18">
      <c r="L100" s="8">
        <v>42186</v>
      </c>
      <c r="M100" s="1">
        <v>456251.9</v>
      </c>
      <c r="N100" s="1"/>
      <c r="O100" s="1">
        <v>81280.69</v>
      </c>
      <c r="P100" s="1"/>
      <c r="Q100" s="1">
        <f t="shared" si="1"/>
        <v>537532.59000000008</v>
      </c>
      <c r="R100" s="1"/>
    </row>
    <row r="101" spans="12:18">
      <c r="L101" s="8">
        <v>42217</v>
      </c>
      <c r="M101" s="1">
        <v>576550.61</v>
      </c>
      <c r="N101" s="1"/>
      <c r="O101" s="1">
        <v>23618.31</v>
      </c>
      <c r="P101" s="1"/>
      <c r="Q101" s="1">
        <f t="shared" si="1"/>
        <v>600168.92000000004</v>
      </c>
      <c r="R101" s="1"/>
    </row>
    <row r="102" spans="12:18">
      <c r="L102" s="8">
        <v>42248</v>
      </c>
      <c r="M102" s="1">
        <v>592461.14</v>
      </c>
      <c r="N102" s="1"/>
      <c r="O102" s="1">
        <v>-2424</v>
      </c>
      <c r="P102" s="1"/>
      <c r="Q102" s="1">
        <f t="shared" si="1"/>
        <v>590037.14</v>
      </c>
      <c r="R102" s="1"/>
    </row>
    <row r="103" spans="12:18">
      <c r="L103" s="8">
        <v>42278</v>
      </c>
      <c r="M103" s="1">
        <v>493101.93999999994</v>
      </c>
      <c r="N103" s="1"/>
      <c r="O103" s="1">
        <v>45582</v>
      </c>
      <c r="P103" s="1"/>
      <c r="Q103" s="1">
        <f t="shared" si="1"/>
        <v>538683.93999999994</v>
      </c>
      <c r="R103" s="1"/>
    </row>
    <row r="104" spans="12:18">
      <c r="L104" s="8">
        <v>42309</v>
      </c>
      <c r="M104" s="1">
        <v>480651.93</v>
      </c>
      <c r="N104" s="1"/>
      <c r="O104" s="1">
        <v>7529</v>
      </c>
      <c r="P104" s="1"/>
      <c r="Q104" s="1">
        <f t="shared" si="1"/>
        <v>488180.93</v>
      </c>
      <c r="R104" s="1"/>
    </row>
    <row r="105" spans="12:18">
      <c r="L105" s="8">
        <v>42339</v>
      </c>
      <c r="M105" s="1">
        <v>564931.49</v>
      </c>
      <c r="N105" s="1"/>
      <c r="O105" s="1">
        <v>22344</v>
      </c>
      <c r="P105" s="1"/>
      <c r="Q105" s="1">
        <f t="shared" si="1"/>
        <v>587275.49</v>
      </c>
      <c r="R105" s="1"/>
    </row>
    <row r="106" spans="12:18">
      <c r="L106" s="8">
        <v>42370</v>
      </c>
      <c r="M106" s="1">
        <v>224438.33</v>
      </c>
      <c r="N106" s="1"/>
      <c r="O106" s="1">
        <v>36044</v>
      </c>
      <c r="P106" s="1"/>
      <c r="Q106" s="1">
        <f t="shared" si="1"/>
        <v>260482.33</v>
      </c>
      <c r="R106" s="1"/>
    </row>
    <row r="107" spans="12:18">
      <c r="L107" s="8">
        <v>42401</v>
      </c>
      <c r="M107" s="1">
        <v>359258.57</v>
      </c>
      <c r="N107" s="1"/>
      <c r="O107" s="1">
        <v>-59342</v>
      </c>
      <c r="P107" s="1"/>
      <c r="Q107" s="1">
        <f t="shared" si="1"/>
        <v>299916.57</v>
      </c>
      <c r="R107" s="1"/>
    </row>
    <row r="108" spans="12:18">
      <c r="L108" s="8">
        <v>42430</v>
      </c>
      <c r="M108" s="1">
        <v>531003.59</v>
      </c>
      <c r="N108" s="1"/>
      <c r="O108" s="1">
        <v>27386</v>
      </c>
      <c r="P108" s="1"/>
      <c r="Q108" s="1">
        <f t="shared" si="1"/>
        <v>558389.59</v>
      </c>
      <c r="R108" s="1"/>
    </row>
    <row r="109" spans="12:18">
      <c r="L109" s="8">
        <v>42461</v>
      </c>
      <c r="M109" s="1">
        <v>503025.96</v>
      </c>
      <c r="N109" s="1"/>
      <c r="O109" s="1">
        <v>-7211</v>
      </c>
      <c r="P109" s="1"/>
      <c r="Q109" s="1">
        <f t="shared" si="1"/>
        <v>495814.96</v>
      </c>
      <c r="R109" s="1"/>
    </row>
    <row r="110" spans="12:18">
      <c r="L110" s="8">
        <v>42491</v>
      </c>
      <c r="M110" s="1">
        <v>428247.28</v>
      </c>
      <c r="N110" s="1"/>
      <c r="O110" s="1">
        <v>65557</v>
      </c>
      <c r="P110" s="1"/>
      <c r="Q110" s="1">
        <f t="shared" si="1"/>
        <v>493804.28</v>
      </c>
      <c r="R110" s="1"/>
    </row>
    <row r="111" spans="12:18">
      <c r="L111" s="8">
        <v>42522</v>
      </c>
      <c r="M111" s="1">
        <v>566781.42000000004</v>
      </c>
      <c r="N111" s="1"/>
      <c r="O111" s="1">
        <v>169915</v>
      </c>
      <c r="P111" s="1"/>
      <c r="Q111" s="1">
        <f t="shared" si="1"/>
        <v>736696.42</v>
      </c>
      <c r="R111" s="1"/>
    </row>
    <row r="112" spans="12:18">
      <c r="L112" s="8">
        <v>42552</v>
      </c>
      <c r="M112" s="1">
        <v>688855.9</v>
      </c>
      <c r="N112" s="1">
        <f t="shared" ref="N112:N113" si="2">M112</f>
        <v>688855.9</v>
      </c>
      <c r="O112" s="1">
        <v>-158223</v>
      </c>
      <c r="P112" s="1">
        <f>O112</f>
        <v>-158223</v>
      </c>
      <c r="Q112" s="1">
        <f t="shared" si="1"/>
        <v>530632.9</v>
      </c>
      <c r="R112" s="1">
        <f t="shared" si="1"/>
        <v>530632.9</v>
      </c>
    </row>
    <row r="113" spans="12:18">
      <c r="L113" s="8">
        <v>42583</v>
      </c>
      <c r="M113" s="1">
        <v>504732.6</v>
      </c>
      <c r="N113" s="1">
        <f t="shared" si="2"/>
        <v>504732.6</v>
      </c>
      <c r="O113" s="1">
        <v>-21876</v>
      </c>
      <c r="P113" s="1">
        <f>O113</f>
        <v>-21876</v>
      </c>
      <c r="Q113" s="1">
        <f t="shared" si="1"/>
        <v>482856.6</v>
      </c>
      <c r="R113" s="1">
        <f t="shared" si="1"/>
        <v>482856.6</v>
      </c>
    </row>
    <row r="114" spans="12:18">
      <c r="L114" s="8">
        <v>42614</v>
      </c>
      <c r="M114" s="7">
        <v>454415.08</v>
      </c>
      <c r="N114" s="1">
        <v>497613.64827972703</v>
      </c>
      <c r="O114" s="1">
        <v>126178</v>
      </c>
      <c r="P114" s="1">
        <v>7150.7281125085328</v>
      </c>
      <c r="Q114" s="1">
        <f t="shared" si="1"/>
        <v>580593.08000000007</v>
      </c>
      <c r="R114" s="1">
        <f t="shared" si="1"/>
        <v>504764.37639223557</v>
      </c>
    </row>
    <row r="115" spans="12:18">
      <c r="L115" s="8">
        <v>42644</v>
      </c>
      <c r="M115" s="7">
        <v>582098.74</v>
      </c>
      <c r="N115" s="1">
        <v>603639.44300687464</v>
      </c>
      <c r="O115" s="1">
        <v>39603</v>
      </c>
      <c r="P115" s="1">
        <v>7150.7281125085328</v>
      </c>
      <c r="Q115" s="1">
        <f t="shared" si="1"/>
        <v>621701.74</v>
      </c>
      <c r="R115" s="1">
        <f t="shared" si="1"/>
        <v>610790.17111938319</v>
      </c>
    </row>
    <row r="116" spans="12:18">
      <c r="L116" s="8">
        <v>42675</v>
      </c>
      <c r="M116" s="7">
        <v>522969.8</v>
      </c>
      <c r="N116" s="1">
        <v>356509.12114966748</v>
      </c>
      <c r="O116" s="1">
        <v>6837</v>
      </c>
      <c r="P116" s="1">
        <v>7150.7281125085328</v>
      </c>
      <c r="Q116" s="1">
        <f t="shared" si="1"/>
        <v>529806.80000000005</v>
      </c>
      <c r="R116" s="1">
        <f t="shared" si="1"/>
        <v>363659.84926217602</v>
      </c>
    </row>
    <row r="117" spans="12:18">
      <c r="L117" s="8">
        <v>42705</v>
      </c>
      <c r="M117" s="7">
        <v>695342.33</v>
      </c>
      <c r="N117" s="1">
        <v>388930.25305055146</v>
      </c>
      <c r="O117" s="1">
        <v>-74340.5</v>
      </c>
      <c r="P117" s="1">
        <v>7150.7281125085328</v>
      </c>
      <c r="Q117" s="1">
        <f t="shared" si="1"/>
        <v>621001.82999999996</v>
      </c>
      <c r="R117" s="1">
        <f t="shared" si="1"/>
        <v>396080.98116306</v>
      </c>
    </row>
    <row r="118" spans="12:18">
      <c r="L118" s="8">
        <v>42736</v>
      </c>
      <c r="M118" s="7">
        <v>185674.11</v>
      </c>
      <c r="N118" s="1">
        <v>317300.53734368947</v>
      </c>
      <c r="O118" s="1">
        <v>89618.29</v>
      </c>
      <c r="P118" s="1">
        <v>7150.7281125085328</v>
      </c>
      <c r="Q118" s="1">
        <f t="shared" si="1"/>
        <v>275292.39999999997</v>
      </c>
      <c r="R118" s="1">
        <f t="shared" si="1"/>
        <v>324451.26545619802</v>
      </c>
    </row>
    <row r="119" spans="12:18">
      <c r="L119" s="8">
        <v>42767</v>
      </c>
      <c r="M119" s="7">
        <v>398202.41</v>
      </c>
      <c r="N119" s="1">
        <v>431981.64946440322</v>
      </c>
      <c r="O119" s="1">
        <v>-99839.79</v>
      </c>
      <c r="P119" s="1">
        <v>7150.7281125085328</v>
      </c>
      <c r="Q119" s="1">
        <f t="shared" si="1"/>
        <v>298362.62</v>
      </c>
      <c r="R119" s="1">
        <f t="shared" si="1"/>
        <v>439132.37757691176</v>
      </c>
    </row>
    <row r="120" spans="12:18">
      <c r="L120" s="8">
        <v>42795</v>
      </c>
      <c r="M120" s="7">
        <v>498964.79</v>
      </c>
      <c r="N120" s="1">
        <v>460461.25817096088</v>
      </c>
      <c r="O120" s="1">
        <v>6118.08</v>
      </c>
      <c r="P120" s="1">
        <v>7150.7281125085328</v>
      </c>
      <c r="Q120" s="1">
        <f t="shared" si="1"/>
        <v>505082.87</v>
      </c>
      <c r="R120" s="1">
        <f t="shared" si="1"/>
        <v>467611.98628346942</v>
      </c>
    </row>
    <row r="121" spans="12:18">
      <c r="L121" s="8">
        <v>42826</v>
      </c>
      <c r="M121" s="7">
        <v>391210.94</v>
      </c>
      <c r="N121" s="1">
        <v>472377.50275522197</v>
      </c>
      <c r="O121" s="1">
        <v>126712.65</v>
      </c>
      <c r="P121" s="1">
        <v>7150.7281125085328</v>
      </c>
      <c r="Q121" s="1">
        <f t="shared" si="1"/>
        <v>517923.58999999997</v>
      </c>
      <c r="R121" s="1">
        <f t="shared" si="1"/>
        <v>479528.23086773051</v>
      </c>
    </row>
    <row r="122" spans="12:18">
      <c r="L122" s="8">
        <v>42856</v>
      </c>
      <c r="N122" s="1">
        <v>438460.6406588736</v>
      </c>
      <c r="P122" s="1">
        <v>7150.7281125085328</v>
      </c>
      <c r="Q122" s="1"/>
      <c r="R122" s="1">
        <f t="shared" si="1"/>
        <v>445611.36877138214</v>
      </c>
    </row>
    <row r="123" spans="12:18">
      <c r="L123" s="8">
        <v>42887</v>
      </c>
      <c r="N123" s="1">
        <v>512592.45632743067</v>
      </c>
      <c r="P123" s="1">
        <v>7150.7281125085328</v>
      </c>
      <c r="Q123" s="1"/>
      <c r="R123" s="1">
        <f t="shared" si="1"/>
        <v>519743.18443993921</v>
      </c>
    </row>
    <row r="124" spans="12:18">
      <c r="L124" s="8">
        <v>42917</v>
      </c>
      <c r="N124" s="1">
        <v>507577.22886473156</v>
      </c>
      <c r="P124" s="1">
        <v>8564.3672993315467</v>
      </c>
      <c r="Q124" s="1"/>
      <c r="R124" s="1">
        <f t="shared" si="1"/>
        <v>516141.59616406308</v>
      </c>
    </row>
    <row r="125" spans="12:18">
      <c r="L125" s="8">
        <v>42948</v>
      </c>
      <c r="N125" s="1">
        <v>585512.9896347695</v>
      </c>
      <c r="P125" s="1">
        <v>8564.3672993315467</v>
      </c>
      <c r="Q125" s="1"/>
      <c r="R125" s="1">
        <f t="shared" si="1"/>
        <v>594077.35693410109</v>
      </c>
    </row>
    <row r="126" spans="12:18">
      <c r="L126" s="8">
        <v>42979</v>
      </c>
      <c r="N126" s="1">
        <v>597153.23413956503</v>
      </c>
      <c r="P126" s="1">
        <v>8564.3672993315467</v>
      </c>
      <c r="Q126" s="1"/>
      <c r="R126" s="1">
        <f t="shared" si="1"/>
        <v>605717.60143889661</v>
      </c>
    </row>
    <row r="127" spans="12:18">
      <c r="L127" s="8">
        <v>43009</v>
      </c>
      <c r="N127" s="1">
        <v>540221.72078238125</v>
      </c>
      <c r="P127" s="1">
        <v>8564.3672993315467</v>
      </c>
      <c r="Q127" s="1"/>
      <c r="R127" s="1">
        <f t="shared" si="1"/>
        <v>548786.08808171283</v>
      </c>
    </row>
    <row r="128" spans="12:18">
      <c r="L128" s="8">
        <v>43040</v>
      </c>
      <c r="N128" s="1">
        <v>414335.25920524192</v>
      </c>
      <c r="P128" s="1">
        <v>8564.3672993315467</v>
      </c>
      <c r="Q128" s="1"/>
      <c r="R128" s="1">
        <f t="shared" si="1"/>
        <v>422899.62650457345</v>
      </c>
    </row>
    <row r="129" spans="12:18">
      <c r="L129" s="8">
        <v>43070</v>
      </c>
      <c r="N129" s="1">
        <v>411098.22899184003</v>
      </c>
      <c r="P129" s="1">
        <v>8564.3672993315467</v>
      </c>
      <c r="Q129" s="1"/>
      <c r="R129" s="1">
        <f t="shared" si="1"/>
        <v>419662.59629117156</v>
      </c>
    </row>
    <row r="130" spans="12:18">
      <c r="L130" s="8">
        <v>43101</v>
      </c>
      <c r="N130" s="1">
        <v>263499.03789741796</v>
      </c>
      <c r="P130" s="1">
        <v>8564.3672993315467</v>
      </c>
      <c r="Q130" s="1"/>
      <c r="R130" s="1">
        <f t="shared" si="1"/>
        <v>272063.40519674949</v>
      </c>
    </row>
    <row r="131" spans="12:18">
      <c r="L131" s="8">
        <v>43132</v>
      </c>
      <c r="N131" s="1">
        <v>440919.05156740232</v>
      </c>
      <c r="P131" s="1">
        <v>8564.3672993315467</v>
      </c>
      <c r="Q131" s="1"/>
      <c r="R131" s="1">
        <f t="shared" si="1"/>
        <v>449483.41886673385</v>
      </c>
    </row>
    <row r="132" spans="12:18">
      <c r="L132" s="8">
        <v>43160</v>
      </c>
      <c r="N132" s="1">
        <v>505126.73746377183</v>
      </c>
      <c r="P132" s="1">
        <v>8564.3672993315467</v>
      </c>
      <c r="Q132" s="1"/>
      <c r="R132" s="1">
        <f t="shared" si="1"/>
        <v>513691.10476310336</v>
      </c>
    </row>
    <row r="133" spans="12:18">
      <c r="L133" s="8">
        <v>43191</v>
      </c>
      <c r="N133" s="1">
        <v>464847.37514734233</v>
      </c>
      <c r="P133" s="1">
        <v>8564.3672993315467</v>
      </c>
      <c r="Q133" s="1"/>
      <c r="R133" s="1">
        <f t="shared" ref="R133:R171" si="3">N133+P133</f>
        <v>473411.74244667386</v>
      </c>
    </row>
    <row r="134" spans="12:18">
      <c r="L134" s="8">
        <v>43221</v>
      </c>
      <c r="N134" s="1">
        <v>447809.08936170622</v>
      </c>
      <c r="P134" s="1">
        <v>8564.3672993315467</v>
      </c>
      <c r="Q134" s="1"/>
      <c r="R134" s="1">
        <f t="shared" si="3"/>
        <v>456373.45666103775</v>
      </c>
    </row>
    <row r="135" spans="12:18">
      <c r="L135" s="8">
        <v>43252</v>
      </c>
      <c r="N135" s="1">
        <v>546926.61292967165</v>
      </c>
      <c r="P135" s="1">
        <v>8564.3672993315467</v>
      </c>
      <c r="Q135" s="1"/>
      <c r="R135" s="1">
        <f t="shared" si="3"/>
        <v>555490.98022900324</v>
      </c>
    </row>
    <row r="136" spans="12:18">
      <c r="L136" s="8">
        <v>43282</v>
      </c>
      <c r="N136" s="1">
        <v>599306.01062771713</v>
      </c>
      <c r="P136" s="1">
        <v>7238.2134513879719</v>
      </c>
      <c r="Q136" s="1"/>
      <c r="R136" s="1">
        <f t="shared" si="3"/>
        <v>606544.22407910507</v>
      </c>
    </row>
    <row r="137" spans="12:18">
      <c r="L137" s="8">
        <v>43313</v>
      </c>
      <c r="N137" s="1">
        <v>527551.81826918677</v>
      </c>
      <c r="P137" s="1">
        <v>7238.2134513879719</v>
      </c>
      <c r="Q137" s="1"/>
      <c r="R137" s="1">
        <f t="shared" si="3"/>
        <v>534790.03172057471</v>
      </c>
    </row>
    <row r="138" spans="12:18">
      <c r="L138" s="8">
        <v>43344</v>
      </c>
      <c r="N138" s="1">
        <v>560284.47170843324</v>
      </c>
      <c r="P138" s="1">
        <v>7238.2134513879719</v>
      </c>
      <c r="Q138" s="1"/>
      <c r="R138" s="1">
        <f t="shared" si="3"/>
        <v>567522.68515982118</v>
      </c>
    </row>
    <row r="139" spans="12:18">
      <c r="L139" s="8">
        <v>43374</v>
      </c>
      <c r="N139" s="1">
        <v>653075.60890397243</v>
      </c>
      <c r="P139" s="1">
        <v>7238.2134513879719</v>
      </c>
      <c r="Q139" s="1"/>
      <c r="R139" s="1">
        <f t="shared" si="3"/>
        <v>660313.82235536037</v>
      </c>
    </row>
    <row r="140" spans="12:18">
      <c r="L140" s="8">
        <v>43405</v>
      </c>
      <c r="N140" s="1">
        <v>402844.3343345148</v>
      </c>
      <c r="P140" s="1">
        <v>7238.2134513879719</v>
      </c>
      <c r="Q140" s="1"/>
      <c r="R140" s="1">
        <f t="shared" si="3"/>
        <v>410082.54778590275</v>
      </c>
    </row>
    <row r="141" spans="12:18">
      <c r="L141" s="8">
        <v>43435</v>
      </c>
      <c r="N141" s="1">
        <v>409770.17175791034</v>
      </c>
      <c r="P141" s="1">
        <v>7238.2134513879719</v>
      </c>
      <c r="Q141" s="1"/>
      <c r="R141" s="1">
        <f t="shared" si="3"/>
        <v>417008.38520929834</v>
      </c>
    </row>
    <row r="142" spans="12:18">
      <c r="L142" s="8">
        <v>43466</v>
      </c>
      <c r="N142" s="1">
        <v>331263.27328106487</v>
      </c>
      <c r="P142" s="1">
        <v>7238.2134513879719</v>
      </c>
      <c r="Q142" s="1"/>
      <c r="R142" s="1">
        <f t="shared" si="3"/>
        <v>338501.48673245288</v>
      </c>
    </row>
    <row r="143" spans="12:18">
      <c r="L143" s="8">
        <v>43497</v>
      </c>
      <c r="N143" s="1">
        <v>457977.9599217198</v>
      </c>
      <c r="P143" s="1">
        <v>7238.2134513879719</v>
      </c>
      <c r="Q143" s="1"/>
      <c r="R143" s="1">
        <f t="shared" si="3"/>
        <v>465216.1733731078</v>
      </c>
    </row>
    <row r="144" spans="12:18">
      <c r="L144" s="8">
        <v>43525</v>
      </c>
      <c r="N144" s="1">
        <v>498315.01806956227</v>
      </c>
      <c r="P144" s="1">
        <v>7238.2134513879719</v>
      </c>
      <c r="Q144" s="1"/>
      <c r="R144" s="1">
        <f t="shared" si="3"/>
        <v>505553.23152095021</v>
      </c>
    </row>
    <row r="145" spans="12:18">
      <c r="L145" s="8">
        <v>43556</v>
      </c>
      <c r="N145" s="1">
        <v>515844.64292594639</v>
      </c>
      <c r="P145" s="1">
        <v>7238.2134513879719</v>
      </c>
      <c r="Q145" s="1"/>
      <c r="R145" s="1">
        <f t="shared" si="3"/>
        <v>523082.85637733433</v>
      </c>
    </row>
    <row r="146" spans="12:18">
      <c r="L146" s="8">
        <v>43586</v>
      </c>
      <c r="N146" s="1">
        <v>464387.67069481907</v>
      </c>
      <c r="P146" s="1">
        <v>7238.2134513879719</v>
      </c>
      <c r="Q146" s="1"/>
      <c r="R146" s="1">
        <f t="shared" si="3"/>
        <v>471625.88414620701</v>
      </c>
    </row>
    <row r="147" spans="12:18">
      <c r="L147" s="8">
        <v>43617</v>
      </c>
      <c r="N147" s="1">
        <v>544893.06359768612</v>
      </c>
      <c r="P147" s="1">
        <v>7238.2134513879719</v>
      </c>
      <c r="Q147" s="1"/>
      <c r="R147" s="1">
        <f t="shared" si="3"/>
        <v>552131.27704907407</v>
      </c>
    </row>
    <row r="148" spans="12:18">
      <c r="L148" s="8">
        <v>43647</v>
      </c>
      <c r="N148" s="1">
        <v>609936.52693889302</v>
      </c>
      <c r="P148" s="1">
        <v>87.109406752201423</v>
      </c>
      <c r="R148" s="1">
        <f t="shared" si="3"/>
        <v>610023.63634564518</v>
      </c>
    </row>
    <row r="149" spans="12:18">
      <c r="L149" s="8">
        <v>43678</v>
      </c>
      <c r="N149" s="1">
        <v>572579.02959243429</v>
      </c>
      <c r="P149" s="1">
        <v>87.109406752201423</v>
      </c>
      <c r="R149" s="1">
        <f t="shared" si="3"/>
        <v>572666.13899918646</v>
      </c>
    </row>
    <row r="150" spans="12:18">
      <c r="L150" s="8">
        <v>43709</v>
      </c>
      <c r="N150" s="1">
        <v>588214.07206212531</v>
      </c>
      <c r="P150" s="1">
        <v>87.109406752201423</v>
      </c>
      <c r="R150" s="1">
        <f t="shared" si="3"/>
        <v>588301.18146887748</v>
      </c>
    </row>
    <row r="151" spans="12:18">
      <c r="L151" s="8">
        <v>43739</v>
      </c>
      <c r="N151" s="1">
        <v>597865.35898742802</v>
      </c>
      <c r="P151" s="1">
        <v>87.109406752201423</v>
      </c>
      <c r="R151" s="1">
        <f t="shared" si="3"/>
        <v>597952.46839418018</v>
      </c>
    </row>
    <row r="152" spans="12:18">
      <c r="L152" s="8">
        <v>43770</v>
      </c>
      <c r="N152" s="1">
        <v>418511.1419706684</v>
      </c>
      <c r="P152" s="1">
        <v>87.109406752201423</v>
      </c>
      <c r="R152" s="1">
        <f t="shared" si="3"/>
        <v>418598.25137742062</v>
      </c>
    </row>
    <row r="153" spans="12:18">
      <c r="L153" s="8">
        <v>43800</v>
      </c>
      <c r="N153" s="1">
        <v>425557.98097059771</v>
      </c>
      <c r="P153" s="1">
        <v>87.109406752201423</v>
      </c>
      <c r="R153" s="1">
        <f t="shared" si="3"/>
        <v>425645.09037734993</v>
      </c>
    </row>
    <row r="154" spans="12:18">
      <c r="L154" s="8">
        <v>43831</v>
      </c>
      <c r="N154" s="1">
        <v>288185.38395895349</v>
      </c>
      <c r="P154" s="1">
        <v>87.109406752201423</v>
      </c>
      <c r="R154" s="1">
        <f t="shared" si="3"/>
        <v>288272.49336570571</v>
      </c>
    </row>
    <row r="155" spans="12:18">
      <c r="L155" s="8">
        <v>43862</v>
      </c>
      <c r="N155" s="1">
        <v>458433.40817486471</v>
      </c>
      <c r="P155" s="1">
        <v>87.109406752201423</v>
      </c>
      <c r="R155" s="1">
        <f t="shared" si="3"/>
        <v>458520.51758161694</v>
      </c>
    </row>
    <row r="156" spans="12:18">
      <c r="L156" s="8">
        <v>43891</v>
      </c>
      <c r="N156" s="1">
        <v>514961.69073908118</v>
      </c>
      <c r="P156" s="1">
        <v>87.109406752201423</v>
      </c>
      <c r="R156" s="1">
        <f t="shared" si="3"/>
        <v>515048.8001458334</v>
      </c>
    </row>
    <row r="157" spans="12:18">
      <c r="L157" s="8">
        <v>43922</v>
      </c>
      <c r="N157" s="1">
        <v>475102.24861692847</v>
      </c>
      <c r="P157" s="1">
        <v>87.109406752201423</v>
      </c>
      <c r="R157" s="1">
        <f t="shared" si="3"/>
        <v>475189.35802368069</v>
      </c>
    </row>
    <row r="158" spans="12:18">
      <c r="L158" s="8">
        <v>43952</v>
      </c>
      <c r="N158" s="1">
        <v>459954.50357110094</v>
      </c>
      <c r="P158" s="1">
        <v>87.109406752201423</v>
      </c>
      <c r="R158" s="1">
        <f t="shared" si="3"/>
        <v>460041.61297785316</v>
      </c>
    </row>
    <row r="159" spans="12:18">
      <c r="L159" s="8">
        <v>43983</v>
      </c>
      <c r="N159" s="1">
        <v>558994.73058403342</v>
      </c>
      <c r="P159" s="1">
        <v>87.109406752201423</v>
      </c>
      <c r="R159" s="1">
        <f t="shared" si="3"/>
        <v>559081.83999078558</v>
      </c>
    </row>
    <row r="160" spans="12:18">
      <c r="L160" s="8">
        <v>44013</v>
      </c>
      <c r="N160" s="1">
        <v>592107.42458430736</v>
      </c>
      <c r="P160" s="1">
        <v>369.42406248409924</v>
      </c>
      <c r="R160" s="1">
        <f t="shared" si="3"/>
        <v>592476.84864679142</v>
      </c>
    </row>
    <row r="161" spans="12:18">
      <c r="L161" s="8">
        <v>44044</v>
      </c>
      <c r="N161" s="1">
        <v>549024.40625205997</v>
      </c>
      <c r="P161" s="1">
        <v>369.42406248409924</v>
      </c>
      <c r="R161" s="1">
        <f t="shared" si="3"/>
        <v>549393.83031454403</v>
      </c>
    </row>
    <row r="162" spans="12:18">
      <c r="L162" s="8">
        <v>44075</v>
      </c>
      <c r="N162" s="1">
        <v>578311.20713857329</v>
      </c>
      <c r="P162" s="1">
        <v>369.42406248409924</v>
      </c>
      <c r="R162" s="1">
        <f t="shared" si="3"/>
        <v>578680.63120105735</v>
      </c>
    </row>
    <row r="163" spans="12:18">
      <c r="L163" s="8">
        <v>44105</v>
      </c>
      <c r="N163" s="1">
        <v>623083.63296277623</v>
      </c>
      <c r="P163" s="1">
        <v>369.42406248409924</v>
      </c>
      <c r="R163" s="1">
        <f t="shared" si="3"/>
        <v>623453.05702526029</v>
      </c>
    </row>
    <row r="164" spans="12:18">
      <c r="L164" s="8">
        <v>44136</v>
      </c>
      <c r="N164" s="1">
        <v>410011.09461473284</v>
      </c>
      <c r="P164" s="1">
        <v>369.42406248409924</v>
      </c>
      <c r="R164" s="1">
        <f t="shared" si="3"/>
        <v>410380.51867721695</v>
      </c>
    </row>
    <row r="165" spans="12:18">
      <c r="L165" s="8">
        <v>44166</v>
      </c>
      <c r="N165" s="1">
        <v>417475.91848983901</v>
      </c>
      <c r="P165" s="1">
        <v>369.42406248409924</v>
      </c>
      <c r="R165" s="1">
        <f t="shared" si="3"/>
        <v>417845.34255232313</v>
      </c>
    </row>
    <row r="166" spans="12:18">
      <c r="L166" s="8">
        <v>44197</v>
      </c>
      <c r="N166" s="1">
        <v>316695.64625930105</v>
      </c>
      <c r="P166" s="1">
        <v>369.42406248409924</v>
      </c>
      <c r="R166" s="1">
        <f t="shared" si="3"/>
        <v>317065.07032178517</v>
      </c>
    </row>
    <row r="167" spans="12:18">
      <c r="L167" s="8">
        <v>44228</v>
      </c>
      <c r="N167" s="1">
        <v>458524.37514318497</v>
      </c>
      <c r="P167" s="1">
        <v>369.42406248409924</v>
      </c>
      <c r="R167" s="1">
        <f t="shared" si="3"/>
        <v>458893.79920566909</v>
      </c>
    </row>
    <row r="168" spans="12:18">
      <c r="L168" s="8">
        <v>44256</v>
      </c>
      <c r="N168" s="1">
        <v>506810.13708483044</v>
      </c>
      <c r="P168" s="1">
        <v>369.42406248409924</v>
      </c>
      <c r="R168" s="1">
        <f t="shared" si="3"/>
        <v>507179.56114731455</v>
      </c>
    </row>
    <row r="169" spans="12:18">
      <c r="L169" s="8">
        <v>44287</v>
      </c>
      <c r="N169" s="1">
        <v>510878.04977141647</v>
      </c>
      <c r="P169" s="1">
        <v>369.42406248409924</v>
      </c>
      <c r="R169" s="1">
        <f t="shared" si="3"/>
        <v>511247.47383390059</v>
      </c>
    </row>
    <row r="170" spans="12:18">
      <c r="L170" s="8">
        <v>44317</v>
      </c>
      <c r="N170" s="1">
        <v>465476.92538512812</v>
      </c>
      <c r="P170" s="1">
        <v>369.42406248409924</v>
      </c>
      <c r="R170" s="1">
        <f t="shared" si="3"/>
        <v>465846.34944761224</v>
      </c>
    </row>
    <row r="171" spans="12:18">
      <c r="L171" s="8">
        <v>44348</v>
      </c>
      <c r="N171" s="1">
        <v>551690.13806007477</v>
      </c>
      <c r="P171" s="1">
        <v>369.42406248409924</v>
      </c>
      <c r="R171" s="1">
        <f t="shared" si="3"/>
        <v>552059.56212255883</v>
      </c>
    </row>
  </sheetData>
  <mergeCells count="2">
    <mergeCell ref="C2:D2"/>
    <mergeCell ref="G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R171"/>
  <sheetViews>
    <sheetView showGridLines="0" workbookViewId="0"/>
  </sheetViews>
  <sheetFormatPr defaultColWidth="9" defaultRowHeight="14.25"/>
  <cols>
    <col min="1" max="1" width="9" style="14"/>
    <col min="2" max="2" width="12.375" style="14" bestFit="1" customWidth="1"/>
    <col min="3" max="3" width="7.375" style="14" bestFit="1" customWidth="1"/>
    <col min="4" max="4" width="8.625" style="14" bestFit="1" customWidth="1"/>
    <col min="5" max="5" width="9" style="14"/>
    <col min="6" max="6" width="10.25" style="14" bestFit="1" customWidth="1"/>
    <col min="7" max="7" width="8.375" style="14" bestFit="1" customWidth="1"/>
    <col min="8" max="8" width="8.625" style="14" bestFit="1" customWidth="1"/>
    <col min="9" max="12" width="9" style="14"/>
    <col min="13" max="13" width="9.875" style="14" customWidth="1"/>
    <col min="14" max="14" width="13" style="14" customWidth="1"/>
    <col min="15" max="15" width="10.5" style="14" bestFit="1" customWidth="1"/>
    <col min="16" max="16" width="14.875" style="14" bestFit="1" customWidth="1"/>
    <col min="17" max="17" width="10.5" style="14" bestFit="1" customWidth="1"/>
    <col min="18" max="18" width="13.75" style="14" bestFit="1" customWidth="1"/>
    <col min="19" max="16384" width="9" style="14"/>
  </cols>
  <sheetData>
    <row r="2" spans="2:18" ht="15">
      <c r="B2" s="2"/>
      <c r="C2" s="39" t="s">
        <v>97</v>
      </c>
      <c r="D2" s="40"/>
      <c r="F2" s="2"/>
      <c r="G2" s="39" t="s">
        <v>97</v>
      </c>
      <c r="H2" s="40"/>
    </row>
    <row r="3" spans="2:18" ht="15">
      <c r="B3" s="23" t="s">
        <v>30</v>
      </c>
      <c r="C3" s="11" t="s">
        <v>13</v>
      </c>
      <c r="D3" s="11" t="s">
        <v>17</v>
      </c>
      <c r="F3" s="23" t="s">
        <v>20</v>
      </c>
      <c r="G3" s="11" t="s">
        <v>13</v>
      </c>
      <c r="H3" s="11" t="s">
        <v>17</v>
      </c>
      <c r="M3" s="14" t="s">
        <v>98</v>
      </c>
      <c r="N3" s="14" t="s">
        <v>100</v>
      </c>
      <c r="O3" s="14" t="s">
        <v>99</v>
      </c>
      <c r="P3" s="14" t="s">
        <v>101</v>
      </c>
      <c r="Q3" s="14" t="s">
        <v>13</v>
      </c>
      <c r="R3" s="14" t="s">
        <v>102</v>
      </c>
    </row>
    <row r="4" spans="2:18">
      <c r="B4" s="15" t="s">
        <v>57</v>
      </c>
      <c r="C4" s="16">
        <f ca="1">SUM(OFFSET(Q$4,3*ROWS(Q$4:Q4)-3,,3))</f>
        <v>858038.9</v>
      </c>
      <c r="D4" s="12"/>
      <c r="F4" s="12" t="s">
        <v>85</v>
      </c>
      <c r="G4" s="16">
        <f ca="1">SUM(C4:C7)</f>
        <v>10962322.960000001</v>
      </c>
      <c r="H4" s="12"/>
      <c r="L4" s="8">
        <v>39264</v>
      </c>
      <c r="M4" s="1">
        <v>983181.31</v>
      </c>
      <c r="N4" s="1"/>
      <c r="O4" s="1">
        <v>-2107888.29</v>
      </c>
      <c r="Q4" s="1">
        <f>M4+O4</f>
        <v>-1124706.98</v>
      </c>
      <c r="R4" s="1"/>
    </row>
    <row r="5" spans="2:18">
      <c r="B5" s="12" t="s">
        <v>58</v>
      </c>
      <c r="C5" s="16">
        <f ca="1">SUM(OFFSET(Q$4,3*ROWS(Q$4:Q5)-3,,3))</f>
        <v>5045000.1900000004</v>
      </c>
      <c r="D5" s="12"/>
      <c r="F5" s="12" t="s">
        <v>86</v>
      </c>
      <c r="G5" s="16">
        <f ca="1">SUM(C8:C11)</f>
        <v>14182640.75</v>
      </c>
      <c r="H5" s="12"/>
      <c r="L5" s="8">
        <v>39295</v>
      </c>
      <c r="M5" s="1">
        <v>959628.04</v>
      </c>
      <c r="N5" s="1"/>
      <c r="O5" s="1">
        <v>0</v>
      </c>
      <c r="Q5" s="1">
        <f t="shared" ref="Q5:Q68" si="0">M5+O5</f>
        <v>959628.04</v>
      </c>
      <c r="R5" s="1"/>
    </row>
    <row r="6" spans="2:18">
      <c r="B6" s="12" t="s">
        <v>59</v>
      </c>
      <c r="C6" s="16">
        <f ca="1">SUM(OFFSET(Q$4,3*ROWS(Q$4:Q6)-3,,3))</f>
        <v>2362289.7599999998</v>
      </c>
      <c r="D6" s="12"/>
      <c r="F6" s="12" t="s">
        <v>87</v>
      </c>
      <c r="G6" s="16">
        <f ca="1">SUM(C12:C15)</f>
        <v>16400550.35</v>
      </c>
      <c r="H6" s="12"/>
      <c r="L6" s="8">
        <v>39326</v>
      </c>
      <c r="M6" s="1">
        <v>1023117.84</v>
      </c>
      <c r="N6" s="1"/>
      <c r="O6" s="1">
        <v>0</v>
      </c>
      <c r="Q6" s="1">
        <f t="shared" si="0"/>
        <v>1023117.84</v>
      </c>
      <c r="R6" s="1"/>
    </row>
    <row r="7" spans="2:18">
      <c r="B7" s="12" t="s">
        <v>60</v>
      </c>
      <c r="C7" s="16">
        <f ca="1">SUM(OFFSET(Q$4,3*ROWS(Q$4:Q7)-3,,3))</f>
        <v>2696994.1100000003</v>
      </c>
      <c r="D7" s="12"/>
      <c r="F7" s="12" t="s">
        <v>88</v>
      </c>
      <c r="G7" s="16">
        <f ca="1">SUM(C16:C19)</f>
        <v>16358662.249899998</v>
      </c>
      <c r="H7" s="12"/>
      <c r="L7" s="8">
        <v>39356</v>
      </c>
      <c r="M7" s="1">
        <v>1027677.7</v>
      </c>
      <c r="N7" s="1"/>
      <c r="O7" s="1">
        <v>2107888.29</v>
      </c>
      <c r="Q7" s="1">
        <f t="shared" si="0"/>
        <v>3135565.99</v>
      </c>
      <c r="R7" s="1"/>
    </row>
    <row r="8" spans="2:18">
      <c r="B8" s="12" t="s">
        <v>61</v>
      </c>
      <c r="C8" s="16">
        <f ca="1">SUM(OFFSET(Q$4,3*ROWS(Q$4:Q8)-3,,3))</f>
        <v>1018379.33</v>
      </c>
      <c r="D8" s="12"/>
      <c r="F8" s="12" t="s">
        <v>89</v>
      </c>
      <c r="G8" s="16">
        <f ca="1">SUM(C20:C23)</f>
        <v>12642288.629899999</v>
      </c>
      <c r="H8" s="12"/>
      <c r="L8" s="8">
        <v>39387</v>
      </c>
      <c r="M8" s="1">
        <v>1132854.6599999999</v>
      </c>
      <c r="N8" s="1"/>
      <c r="O8" s="1">
        <v>0</v>
      </c>
      <c r="Q8" s="1">
        <f t="shared" si="0"/>
        <v>1132854.6599999999</v>
      </c>
      <c r="R8" s="1"/>
    </row>
    <row r="9" spans="2:18">
      <c r="B9" s="12" t="s">
        <v>62</v>
      </c>
      <c r="C9" s="16">
        <f ca="1">SUM(OFFSET(Q$4,3*ROWS(Q$4:Q9)-3,,3))</f>
        <v>3341183.34</v>
      </c>
      <c r="D9" s="12"/>
      <c r="F9" s="12" t="s">
        <v>90</v>
      </c>
      <c r="G9" s="16">
        <f ca="1">SUM(C24:C27)</f>
        <v>9161990.3499739133</v>
      </c>
      <c r="H9" s="12"/>
      <c r="L9" s="8">
        <v>39417</v>
      </c>
      <c r="M9" s="1">
        <v>776579.54</v>
      </c>
      <c r="N9" s="1"/>
      <c r="O9" s="1">
        <v>0</v>
      </c>
      <c r="Q9" s="1">
        <f t="shared" si="0"/>
        <v>776579.54</v>
      </c>
      <c r="R9" s="1"/>
    </row>
    <row r="10" spans="2:18">
      <c r="B10" s="12" t="s">
        <v>63</v>
      </c>
      <c r="C10" s="16">
        <f ca="1">SUM(OFFSET(Q$4,3*ROWS(Q$4:Q10)-3,,3))</f>
        <v>2423321.54</v>
      </c>
      <c r="D10" s="12"/>
      <c r="F10" s="12" t="s">
        <v>91</v>
      </c>
      <c r="G10" s="16">
        <f ca="1">SUM(C28:C31)</f>
        <v>12503121.939999999</v>
      </c>
      <c r="H10" s="12"/>
      <c r="L10" s="8">
        <v>39448</v>
      </c>
      <c r="M10" s="1">
        <v>920777.83</v>
      </c>
      <c r="N10" s="1"/>
      <c r="O10" s="1">
        <v>0</v>
      </c>
      <c r="Q10" s="1">
        <f t="shared" si="0"/>
        <v>920777.83</v>
      </c>
      <c r="R10" s="1"/>
    </row>
    <row r="11" spans="2:18">
      <c r="B11" s="12" t="s">
        <v>64</v>
      </c>
      <c r="C11" s="16">
        <f ca="1">SUM(OFFSET(Q$4,3*ROWS(Q$4:Q11)-3,,3))</f>
        <v>7399756.54</v>
      </c>
      <c r="D11" s="12"/>
      <c r="F11" s="12" t="s">
        <v>92</v>
      </c>
      <c r="G11" s="16">
        <f ca="1">SUM(C32:C35)</f>
        <v>13879008.75</v>
      </c>
      <c r="H11" s="16"/>
      <c r="L11" s="8">
        <v>39479</v>
      </c>
      <c r="M11" s="1">
        <v>721996.46</v>
      </c>
      <c r="N11" s="1"/>
      <c r="O11" s="1">
        <v>0</v>
      </c>
      <c r="Q11" s="1">
        <f t="shared" si="0"/>
        <v>721996.46</v>
      </c>
      <c r="R11" s="1"/>
    </row>
    <row r="12" spans="2:18">
      <c r="B12" s="12" t="s">
        <v>65</v>
      </c>
      <c r="C12" s="16">
        <f ca="1">SUM(OFFSET(Q$4,3*ROWS(Q$4:Q12)-3,,3))</f>
        <v>3876785.2800000003</v>
      </c>
      <c r="D12" s="12"/>
      <c r="F12" s="12" t="s">
        <v>93</v>
      </c>
      <c r="G12" s="16">
        <f ca="1">SUM(C36:C39)</f>
        <v>13663533.579999998</v>
      </c>
      <c r="H12" s="16"/>
      <c r="L12" s="8">
        <v>39508</v>
      </c>
      <c r="M12" s="1">
        <v>719515.47</v>
      </c>
      <c r="N12" s="1"/>
      <c r="O12" s="1">
        <v>0</v>
      </c>
      <c r="Q12" s="1">
        <f t="shared" si="0"/>
        <v>719515.47</v>
      </c>
      <c r="R12" s="1"/>
    </row>
    <row r="13" spans="2:18">
      <c r="B13" s="12" t="s">
        <v>66</v>
      </c>
      <c r="C13" s="16">
        <f ca="1">SUM(OFFSET(Q$4,3*ROWS(Q$4:Q13)-3,,3))</f>
        <v>5174458.54</v>
      </c>
      <c r="D13" s="12"/>
      <c r="F13" s="12" t="s">
        <v>94</v>
      </c>
      <c r="G13" s="12"/>
      <c r="H13" s="16">
        <f ca="1">SUM(D40:D43)</f>
        <v>13699158.695414118</v>
      </c>
      <c r="L13" s="8">
        <v>39539</v>
      </c>
      <c r="M13" s="1">
        <v>851077.02</v>
      </c>
      <c r="N13" s="1"/>
      <c r="O13" s="1">
        <v>-2966341</v>
      </c>
      <c r="Q13" s="1">
        <f t="shared" si="0"/>
        <v>-2115263.98</v>
      </c>
      <c r="R13" s="1"/>
    </row>
    <row r="14" spans="2:18">
      <c r="B14" s="12" t="s">
        <v>69</v>
      </c>
      <c r="C14" s="16">
        <f ca="1">SUM(OFFSET(Q$4,3*ROWS(Q$4:Q14)-3,,3))</f>
        <v>3413607.7199999997</v>
      </c>
      <c r="D14" s="12"/>
      <c r="F14" s="12" t="s">
        <v>95</v>
      </c>
      <c r="G14" s="12"/>
      <c r="H14" s="16">
        <f ca="1">SUM(D44:D47)</f>
        <v>13562530.837178249</v>
      </c>
      <c r="L14" s="8">
        <v>39569</v>
      </c>
      <c r="M14" s="1">
        <v>1713661.23</v>
      </c>
      <c r="N14" s="1"/>
      <c r="O14" s="1">
        <v>0</v>
      </c>
      <c r="Q14" s="1">
        <f t="shared" si="0"/>
        <v>1713661.23</v>
      </c>
      <c r="R14" s="1"/>
    </row>
    <row r="15" spans="2:18">
      <c r="B15" s="12" t="s">
        <v>67</v>
      </c>
      <c r="C15" s="16">
        <f ca="1">SUM(OFFSET(Q$4,3*ROWS(Q$4:Q15)-3,,3))</f>
        <v>3935698.81</v>
      </c>
      <c r="D15" s="12"/>
      <c r="F15" s="12" t="s">
        <v>96</v>
      </c>
      <c r="G15" s="12"/>
      <c r="H15" s="16">
        <f ca="1">SUM(D48:D51)</f>
        <v>13562530.837178249</v>
      </c>
      <c r="L15" s="8">
        <v>39600</v>
      </c>
      <c r="M15" s="1">
        <v>1270305.27</v>
      </c>
      <c r="N15" s="1"/>
      <c r="O15" s="1">
        <v>1828291.59</v>
      </c>
      <c r="Q15" s="1">
        <f t="shared" si="0"/>
        <v>3098596.8600000003</v>
      </c>
      <c r="R15" s="1"/>
    </row>
    <row r="16" spans="2:18">
      <c r="B16" s="12" t="s">
        <v>68</v>
      </c>
      <c r="C16" s="16">
        <f ca="1">SUM(OFFSET(Q$4,3*ROWS(Q$4:Q16)-3,,3))</f>
        <v>4668514.3899000008</v>
      </c>
      <c r="D16" s="12"/>
      <c r="F16" s="12" t="s">
        <v>108</v>
      </c>
      <c r="G16" s="12"/>
      <c r="H16" s="16">
        <f ca="1">SUM(D52:D55)</f>
        <v>12352084.280089041</v>
      </c>
      <c r="L16" s="8">
        <v>39630</v>
      </c>
      <c r="M16" s="1">
        <v>993151.02</v>
      </c>
      <c r="N16" s="1"/>
      <c r="O16" s="1">
        <v>-1828291.59</v>
      </c>
      <c r="Q16" s="1">
        <f t="shared" si="0"/>
        <v>-835140.57000000007</v>
      </c>
      <c r="R16" s="1"/>
    </row>
    <row r="17" spans="2:18">
      <c r="B17" s="12" t="s">
        <v>70</v>
      </c>
      <c r="C17" s="16">
        <f ca="1">SUM(OFFSET(Q$4,3*ROWS(Q$4:Q17)-3,,3))</f>
        <v>3771378.1900000004</v>
      </c>
      <c r="D17" s="12"/>
      <c r="F17" s="12" t="s">
        <v>118</v>
      </c>
      <c r="G17" s="12"/>
      <c r="H17" s="16">
        <f>SUM(D56:D59)</f>
        <v>12430453.013915624</v>
      </c>
      <c r="L17" s="8">
        <v>39661</v>
      </c>
      <c r="M17" s="1">
        <v>833576.01</v>
      </c>
      <c r="N17" s="1"/>
      <c r="O17" s="1">
        <v>0</v>
      </c>
      <c r="Q17" s="1">
        <f t="shared" si="0"/>
        <v>833576.01</v>
      </c>
      <c r="R17" s="1"/>
    </row>
    <row r="18" spans="2:18">
      <c r="B18" s="12" t="s">
        <v>71</v>
      </c>
      <c r="C18" s="16">
        <f ca="1">SUM(OFFSET(Q$4,3*ROWS(Q$4:Q18)-3,,3))</f>
        <v>4548380.88</v>
      </c>
      <c r="D18" s="12"/>
      <c r="L18" s="8">
        <v>39692</v>
      </c>
      <c r="M18" s="1">
        <v>1019943.89</v>
      </c>
      <c r="N18" s="1"/>
      <c r="O18" s="1">
        <v>0</v>
      </c>
      <c r="Q18" s="1">
        <f t="shared" si="0"/>
        <v>1019943.89</v>
      </c>
      <c r="R18" s="1"/>
    </row>
    <row r="19" spans="2:18">
      <c r="B19" s="12" t="s">
        <v>72</v>
      </c>
      <c r="C19" s="16">
        <f ca="1">SUM(OFFSET(Q$4,3*ROWS(Q$4:Q19)-3,,3))</f>
        <v>3370388.79</v>
      </c>
      <c r="D19" s="12"/>
      <c r="L19" s="8">
        <v>39722</v>
      </c>
      <c r="M19" s="1">
        <v>1026326.56</v>
      </c>
      <c r="N19" s="1"/>
      <c r="O19" s="1">
        <v>0</v>
      </c>
      <c r="Q19" s="1">
        <f t="shared" si="0"/>
        <v>1026326.56</v>
      </c>
      <c r="R19" s="1"/>
    </row>
    <row r="20" spans="2:18">
      <c r="B20" s="12" t="s">
        <v>73</v>
      </c>
      <c r="C20" s="16">
        <f ca="1">SUM(OFFSET(Q$4,3*ROWS(Q$4:Q20)-3,,3))</f>
        <v>3945028.9899999998</v>
      </c>
      <c r="D20" s="12"/>
      <c r="L20" s="8">
        <v>39753</v>
      </c>
      <c r="M20" s="1">
        <v>1146084.48</v>
      </c>
      <c r="N20" s="1"/>
      <c r="O20" s="1">
        <v>0</v>
      </c>
      <c r="Q20" s="1">
        <f t="shared" si="0"/>
        <v>1146084.48</v>
      </c>
      <c r="R20" s="1"/>
    </row>
    <row r="21" spans="2:18">
      <c r="B21" s="12" t="s">
        <v>74</v>
      </c>
      <c r="C21" s="16">
        <f ca="1">SUM(OFFSET(Q$4,3*ROWS(Q$4:Q21)-3,,3))</f>
        <v>2542602.0200000005</v>
      </c>
      <c r="D21" s="12"/>
      <c r="L21" s="8">
        <v>39783</v>
      </c>
      <c r="M21" s="1">
        <v>1168772.3</v>
      </c>
      <c r="N21" s="1"/>
      <c r="O21" s="1">
        <v>0</v>
      </c>
      <c r="Q21" s="1">
        <f t="shared" si="0"/>
        <v>1168772.3</v>
      </c>
      <c r="R21" s="1"/>
    </row>
    <row r="22" spans="2:18">
      <c r="B22" s="12" t="s">
        <v>75</v>
      </c>
      <c r="C22" s="16">
        <f ca="1">SUM(OFFSET(Q$4,3*ROWS(Q$4:Q22)-3,,3))</f>
        <v>2435490.1800000002</v>
      </c>
      <c r="D22" s="12"/>
      <c r="L22" s="8">
        <v>39814</v>
      </c>
      <c r="M22" s="1">
        <v>1111901.3700000001</v>
      </c>
      <c r="N22" s="1"/>
      <c r="O22" s="1">
        <v>0</v>
      </c>
      <c r="Q22" s="1">
        <f t="shared" si="0"/>
        <v>1111901.3700000001</v>
      </c>
      <c r="R22" s="1"/>
    </row>
    <row r="23" spans="2:18">
      <c r="B23" s="12" t="s">
        <v>76</v>
      </c>
      <c r="C23" s="16">
        <f ca="1">SUM(OFFSET(Q$4,3*ROWS(Q$4:Q23)-3,,3))</f>
        <v>3719167.4398999996</v>
      </c>
      <c r="D23" s="12"/>
      <c r="L23" s="8">
        <v>39845</v>
      </c>
      <c r="M23" s="1">
        <v>440289.3</v>
      </c>
      <c r="N23" s="1"/>
      <c r="O23" s="1">
        <v>0</v>
      </c>
      <c r="Q23" s="1">
        <f t="shared" si="0"/>
        <v>440289.3</v>
      </c>
      <c r="R23" s="1"/>
    </row>
    <row r="24" spans="2:18">
      <c r="B24" s="12" t="s">
        <v>77</v>
      </c>
      <c r="C24" s="16">
        <f ca="1">SUM(OFFSET(Q$4,3*ROWS(Q$4:Q24)-3,,3))</f>
        <v>2908661.29</v>
      </c>
      <c r="D24" s="12"/>
      <c r="L24" s="8">
        <v>39873</v>
      </c>
      <c r="M24" s="1">
        <v>871130.87</v>
      </c>
      <c r="N24" s="1"/>
      <c r="O24" s="1">
        <v>0</v>
      </c>
      <c r="Q24" s="1">
        <f t="shared" si="0"/>
        <v>871130.87</v>
      </c>
      <c r="R24" s="1"/>
    </row>
    <row r="25" spans="2:18">
      <c r="B25" s="12" t="s">
        <v>78</v>
      </c>
      <c r="C25" s="16">
        <f ca="1">SUM(OFFSET(Q$4,3*ROWS(Q$4:Q25)-3,,3))</f>
        <v>3835900.38</v>
      </c>
      <c r="D25" s="12"/>
      <c r="L25" s="8">
        <v>39904</v>
      </c>
      <c r="M25" s="1">
        <v>1183718.3700000001</v>
      </c>
      <c r="N25" s="1"/>
      <c r="O25" s="1">
        <v>0</v>
      </c>
      <c r="Q25" s="1">
        <f t="shared" si="0"/>
        <v>1183718.3700000001</v>
      </c>
      <c r="R25" s="1"/>
    </row>
    <row r="26" spans="2:18">
      <c r="B26" s="12" t="s">
        <v>79</v>
      </c>
      <c r="C26" s="16">
        <f ca="1">SUM(OFFSET(Q$4,3*ROWS(Q$4:Q26)-3,,3))</f>
        <v>2151467.0999999996</v>
      </c>
      <c r="D26" s="12"/>
      <c r="L26" s="8">
        <v>39934</v>
      </c>
      <c r="M26" s="1">
        <v>1032190.87</v>
      </c>
      <c r="N26" s="1"/>
      <c r="O26" s="1">
        <v>0</v>
      </c>
      <c r="Q26" s="1">
        <f t="shared" si="0"/>
        <v>1032190.87</v>
      </c>
      <c r="R26" s="1"/>
    </row>
    <row r="27" spans="2:18">
      <c r="B27" s="12" t="s">
        <v>80</v>
      </c>
      <c r="C27" s="16">
        <f ca="1">SUM(OFFSET(Q$4,3*ROWS(Q$4:Q27)-3,,3))</f>
        <v>265961.57997391466</v>
      </c>
      <c r="D27" s="12"/>
      <c r="L27" s="8">
        <v>39965</v>
      </c>
      <c r="M27" s="1">
        <v>838847.3</v>
      </c>
      <c r="N27" s="1"/>
      <c r="O27" s="1">
        <v>4345000</v>
      </c>
      <c r="Q27" s="1">
        <f t="shared" si="0"/>
        <v>5183847.3</v>
      </c>
      <c r="R27" s="1"/>
    </row>
    <row r="28" spans="2:18">
      <c r="B28" s="12" t="s">
        <v>81</v>
      </c>
      <c r="C28" s="16">
        <f ca="1">SUM(OFFSET(Q$4,3*ROWS(Q$4:Q28)-3,,3))</f>
        <v>2498094.3200000003</v>
      </c>
      <c r="D28" s="12"/>
      <c r="L28" s="8">
        <v>39995</v>
      </c>
      <c r="M28" s="1">
        <v>1088350.18</v>
      </c>
      <c r="N28" s="1"/>
      <c r="O28" s="1">
        <v>0</v>
      </c>
      <c r="Q28" s="1">
        <f t="shared" si="0"/>
        <v>1088350.18</v>
      </c>
      <c r="R28" s="1"/>
    </row>
    <row r="29" spans="2:18">
      <c r="B29" s="12" t="s">
        <v>82</v>
      </c>
      <c r="C29" s="16">
        <f ca="1">SUM(OFFSET(Q$4,3*ROWS(Q$4:Q29)-3,,3))</f>
        <v>3661305.7800000003</v>
      </c>
      <c r="D29" s="17"/>
      <c r="L29" s="8">
        <v>40026</v>
      </c>
      <c r="M29" s="1">
        <v>1207078.1000000001</v>
      </c>
      <c r="N29" s="1"/>
      <c r="O29" s="1">
        <v>0</v>
      </c>
      <c r="Q29" s="1">
        <f t="shared" si="0"/>
        <v>1207078.1000000001</v>
      </c>
      <c r="R29" s="1"/>
    </row>
    <row r="30" spans="2:18">
      <c r="B30" s="12" t="s">
        <v>83</v>
      </c>
      <c r="C30" s="16">
        <f ca="1">SUM(OFFSET(Q$4,3*ROWS(Q$4:Q30)-3,,3))</f>
        <v>2983471.76</v>
      </c>
      <c r="D30" s="12"/>
      <c r="L30" s="8">
        <v>40057</v>
      </c>
      <c r="M30" s="1">
        <v>1581357</v>
      </c>
      <c r="N30" s="1"/>
      <c r="O30" s="1">
        <v>0</v>
      </c>
      <c r="Q30" s="1">
        <f t="shared" si="0"/>
        <v>1581357</v>
      </c>
      <c r="R30" s="1"/>
    </row>
    <row r="31" spans="2:18">
      <c r="B31" s="12" t="s">
        <v>84</v>
      </c>
      <c r="C31" s="16">
        <f ca="1">SUM(OFFSET(Q$4,3*ROWS(Q$4:Q31)-3,,3))</f>
        <v>3360250.0799999996</v>
      </c>
      <c r="D31" s="12"/>
      <c r="L31" s="8">
        <v>40087</v>
      </c>
      <c r="M31" s="1">
        <v>1593780.23</v>
      </c>
      <c r="N31" s="1"/>
      <c r="O31" s="1">
        <v>0</v>
      </c>
      <c r="Q31" s="1">
        <f t="shared" si="0"/>
        <v>1593780.23</v>
      </c>
      <c r="R31" s="1"/>
    </row>
    <row r="32" spans="2:18">
      <c r="B32" s="12" t="s">
        <v>35</v>
      </c>
      <c r="C32" s="16">
        <f ca="1">SUM(OFFSET(Q$4,3*ROWS(Q$4:Q32)-3,,3))</f>
        <v>3549431.95</v>
      </c>
      <c r="D32" s="16"/>
      <c r="L32" s="8">
        <v>40118</v>
      </c>
      <c r="M32" s="1">
        <v>2318440.06</v>
      </c>
      <c r="N32" s="1"/>
      <c r="O32" s="1">
        <v>0</v>
      </c>
      <c r="Q32" s="1">
        <f t="shared" si="0"/>
        <v>2318440.06</v>
      </c>
      <c r="R32" s="1"/>
    </row>
    <row r="33" spans="2:18">
      <c r="B33" s="12" t="s">
        <v>36</v>
      </c>
      <c r="C33" s="16">
        <f ca="1">SUM(OFFSET(Q$4,3*ROWS(Q$4:Q33)-3,,3))</f>
        <v>4237782.7300000004</v>
      </c>
      <c r="D33" s="16"/>
      <c r="L33" s="8">
        <v>40148</v>
      </c>
      <c r="M33" s="1">
        <v>1262238.25</v>
      </c>
      <c r="N33" s="1"/>
      <c r="O33" s="1">
        <v>0</v>
      </c>
      <c r="Q33" s="1">
        <f t="shared" si="0"/>
        <v>1262238.25</v>
      </c>
      <c r="R33" s="1"/>
    </row>
    <row r="34" spans="2:18">
      <c r="B34" s="12" t="s">
        <v>37</v>
      </c>
      <c r="C34" s="16">
        <f ca="1">SUM(OFFSET(Q$4,3*ROWS(Q$4:Q34)-3,,3))</f>
        <v>2888964.1799999997</v>
      </c>
      <c r="D34" s="16"/>
      <c r="L34" s="8">
        <v>40179</v>
      </c>
      <c r="M34" s="1">
        <v>829437.36</v>
      </c>
      <c r="N34" s="1"/>
      <c r="O34" s="1">
        <v>0</v>
      </c>
      <c r="Q34" s="1">
        <f t="shared" si="0"/>
        <v>829437.36</v>
      </c>
      <c r="R34" s="1"/>
    </row>
    <row r="35" spans="2:18">
      <c r="B35" s="12" t="s">
        <v>38</v>
      </c>
      <c r="C35" s="16">
        <f ca="1">SUM(OFFSET(Q$4,3*ROWS(Q$4:Q35)-3,,3))</f>
        <v>3202829.8899999997</v>
      </c>
      <c r="D35" s="16"/>
      <c r="L35" s="8">
        <v>40210</v>
      </c>
      <c r="M35" s="1">
        <v>954699.04</v>
      </c>
      <c r="N35" s="1"/>
      <c r="O35" s="1">
        <v>0</v>
      </c>
      <c r="Q35" s="1">
        <f t="shared" si="0"/>
        <v>954699.04</v>
      </c>
      <c r="R35" s="1"/>
    </row>
    <row r="36" spans="2:18">
      <c r="B36" s="12" t="s">
        <v>39</v>
      </c>
      <c r="C36" s="16">
        <f ca="1">SUM(OFFSET(Q$4,3*ROWS(Q$4:Q36)-3,,3))</f>
        <v>3128749.86</v>
      </c>
      <c r="D36" s="16"/>
      <c r="L36" s="8">
        <v>40238</v>
      </c>
      <c r="M36" s="1">
        <v>1629471.32</v>
      </c>
      <c r="N36" s="1"/>
      <c r="O36" s="1">
        <v>0</v>
      </c>
      <c r="Q36" s="1">
        <f t="shared" si="0"/>
        <v>1629471.32</v>
      </c>
      <c r="R36" s="1"/>
    </row>
    <row r="37" spans="2:18">
      <c r="B37" s="12" t="s">
        <v>40</v>
      </c>
      <c r="C37" s="16">
        <f ca="1">SUM(OFFSET(Q$4,3*ROWS(Q$4:Q37)-3,,3))</f>
        <v>3202773.4000000004</v>
      </c>
      <c r="D37" s="16"/>
      <c r="L37" s="8">
        <v>40269</v>
      </c>
      <c r="M37" s="1">
        <v>1467086.85</v>
      </c>
      <c r="N37" s="1"/>
      <c r="O37" s="1">
        <v>0</v>
      </c>
      <c r="Q37" s="1">
        <f t="shared" si="0"/>
        <v>1467086.85</v>
      </c>
      <c r="R37" s="1"/>
    </row>
    <row r="38" spans="2:18">
      <c r="B38" s="12" t="s">
        <v>41</v>
      </c>
      <c r="C38" s="16">
        <f ca="1">SUM(OFFSET(Q$4,3*ROWS(Q$4:Q38)-3,,3))</f>
        <v>3136219.21</v>
      </c>
      <c r="D38" s="16"/>
      <c r="L38" s="8">
        <v>40299</v>
      </c>
      <c r="M38" s="1">
        <v>1470609.92</v>
      </c>
      <c r="N38" s="1"/>
      <c r="O38" s="1">
        <v>0</v>
      </c>
      <c r="Q38" s="1">
        <f t="shared" si="0"/>
        <v>1470609.92</v>
      </c>
      <c r="R38" s="1"/>
    </row>
    <row r="39" spans="2:18">
      <c r="B39" s="12" t="s">
        <v>42</v>
      </c>
      <c r="C39" s="16">
        <f ca="1">SUM(OFFSET(Q$4,3*ROWS(Q$4:Q39)-3,,3))</f>
        <v>4195791.1100000003</v>
      </c>
      <c r="D39" s="16"/>
      <c r="L39" s="8">
        <v>40330</v>
      </c>
      <c r="M39" s="1">
        <v>1343002.04</v>
      </c>
      <c r="N39" s="1"/>
      <c r="O39" s="1">
        <v>-345000</v>
      </c>
      <c r="Q39" s="1">
        <f t="shared" si="0"/>
        <v>998002.04</v>
      </c>
      <c r="R39" s="1"/>
    </row>
    <row r="40" spans="2:18">
      <c r="B40" s="12" t="s">
        <v>43</v>
      </c>
      <c r="C40" s="16">
        <f ca="1">SUM(OFFSET(Q$4,3*ROWS(Q$4:Q40)-3,,3))</f>
        <v>3799152.65</v>
      </c>
      <c r="D40" s="16">
        <f ca="1">SUM(OFFSET(R$4,3*ROWS(R$4:R40)-3,,3))</f>
        <v>3477964.625576348</v>
      </c>
      <c r="L40" s="8">
        <v>40360</v>
      </c>
      <c r="M40" s="1">
        <v>1070740.8799000001</v>
      </c>
      <c r="N40" s="1"/>
      <c r="O40" s="1">
        <v>0</v>
      </c>
      <c r="Q40" s="1">
        <f t="shared" si="0"/>
        <v>1070740.8799000001</v>
      </c>
      <c r="R40" s="1"/>
    </row>
    <row r="41" spans="2:18">
      <c r="B41" s="12" t="s">
        <v>44</v>
      </c>
      <c r="C41" s="16">
        <f ca="1">SUM(OFFSET(Q$4,3*ROWS(Q$4:Q41)-3,,3))</f>
        <v>3946142</v>
      </c>
      <c r="D41" s="16">
        <f ca="1">SUM(OFFSET(R$4,3*ROWS(R$4:R41)-3,,3))</f>
        <v>3713809.2710843435</v>
      </c>
      <c r="L41" s="8">
        <v>40391</v>
      </c>
      <c r="M41" s="1">
        <v>1476152.06</v>
      </c>
      <c r="N41" s="1"/>
      <c r="O41" s="1">
        <v>0</v>
      </c>
      <c r="Q41" s="1">
        <f t="shared" si="0"/>
        <v>1476152.06</v>
      </c>
      <c r="R41" s="1"/>
    </row>
    <row r="42" spans="2:18">
      <c r="B42" s="12" t="s">
        <v>45</v>
      </c>
      <c r="C42" s="16">
        <f ca="1">SUM(OFFSET(Q$4,3*ROWS(Q$4:Q42)-3,,3))</f>
        <v>3428983.17</v>
      </c>
      <c r="D42" s="16">
        <f ca="1">SUM(OFFSET(R$4,3*ROWS(R$4:R42)-3,,3))</f>
        <v>2851811.1894289469</v>
      </c>
      <c r="L42" s="8">
        <v>40422</v>
      </c>
      <c r="M42" s="1">
        <v>2121621.4500000002</v>
      </c>
      <c r="N42" s="1"/>
      <c r="O42" s="1">
        <v>0</v>
      </c>
      <c r="Q42" s="1">
        <f t="shared" si="0"/>
        <v>2121621.4500000002</v>
      </c>
      <c r="R42" s="1"/>
    </row>
    <row r="43" spans="2:18">
      <c r="B43" s="12" t="s">
        <v>46</v>
      </c>
      <c r="C43" s="12"/>
      <c r="D43" s="16">
        <f ca="1">SUM(OFFSET(R$4,3*ROWS(R$4:R43)-3,,3))</f>
        <v>3655573.6093244813</v>
      </c>
      <c r="L43" s="8">
        <v>40452</v>
      </c>
      <c r="M43" s="1">
        <v>428390.15</v>
      </c>
      <c r="N43" s="1"/>
      <c r="O43" s="1">
        <v>0</v>
      </c>
      <c r="Q43" s="1">
        <f t="shared" si="0"/>
        <v>428390.15</v>
      </c>
      <c r="R43" s="1"/>
    </row>
    <row r="44" spans="2:18">
      <c r="B44" s="12" t="s">
        <v>47</v>
      </c>
      <c r="C44" s="12"/>
      <c r="D44" s="16">
        <f ca="1">SUM(OFFSET(R$4,3*ROWS(R$4:R44)-3,,3))</f>
        <v>3347147.0441763056</v>
      </c>
      <c r="L44" s="8">
        <v>40483</v>
      </c>
      <c r="M44" s="1">
        <v>1667679.51</v>
      </c>
      <c r="N44" s="1"/>
      <c r="O44" s="1">
        <v>0</v>
      </c>
      <c r="Q44" s="1">
        <f t="shared" si="0"/>
        <v>1667679.51</v>
      </c>
      <c r="R44" s="1"/>
    </row>
    <row r="45" spans="2:18">
      <c r="B45" s="12" t="s">
        <v>48</v>
      </c>
      <c r="C45" s="12"/>
      <c r="D45" s="16">
        <f ca="1">SUM(OFFSET(R$4,3*ROWS(R$4:R45)-3,,3))</f>
        <v>3527315.6432835995</v>
      </c>
      <c r="L45" s="8">
        <v>40513</v>
      </c>
      <c r="M45" s="1">
        <v>1675308.53</v>
      </c>
      <c r="N45" s="1"/>
      <c r="O45" s="1">
        <v>0</v>
      </c>
      <c r="Q45" s="1">
        <f t="shared" si="0"/>
        <v>1675308.53</v>
      </c>
      <c r="R45" s="1"/>
    </row>
    <row r="46" spans="2:18">
      <c r="B46" s="12" t="s">
        <v>49</v>
      </c>
      <c r="C46" s="12"/>
      <c r="D46" s="16">
        <f ca="1">SUM(OFFSET(R$4,3*ROWS(R$4:R46)-3,,3))</f>
        <v>3063336.5221672356</v>
      </c>
      <c r="L46" s="8">
        <v>40544</v>
      </c>
      <c r="M46" s="1">
        <v>1336456.1200000001</v>
      </c>
      <c r="N46" s="1"/>
      <c r="O46" s="1">
        <v>0</v>
      </c>
      <c r="Q46" s="1">
        <f t="shared" si="0"/>
        <v>1336456.1200000001</v>
      </c>
      <c r="R46" s="1"/>
    </row>
    <row r="47" spans="2:18">
      <c r="B47" s="12" t="s">
        <v>50</v>
      </c>
      <c r="C47" s="12"/>
      <c r="D47" s="16">
        <f ca="1">SUM(OFFSET(R$4,3*ROWS(R$4:R47)-3,,3))</f>
        <v>3624731.6275511091</v>
      </c>
      <c r="L47" s="8">
        <v>40575</v>
      </c>
      <c r="M47" s="1">
        <v>1165570.51</v>
      </c>
      <c r="N47" s="1"/>
      <c r="O47" s="1">
        <v>0</v>
      </c>
      <c r="Q47" s="1">
        <f t="shared" si="0"/>
        <v>1165570.51</v>
      </c>
      <c r="R47" s="1"/>
    </row>
    <row r="48" spans="2:18">
      <c r="B48" s="12" t="s">
        <v>51</v>
      </c>
      <c r="C48" s="12"/>
      <c r="D48" s="16">
        <f ca="1">SUM(OFFSET(R$4,3*ROWS(R$4:R48)-3,,3))</f>
        <v>3347147.0441763056</v>
      </c>
      <c r="L48" s="8">
        <v>40603</v>
      </c>
      <c r="M48" s="1">
        <v>2046354.25</v>
      </c>
      <c r="N48" s="1"/>
      <c r="O48" s="1">
        <v>0</v>
      </c>
      <c r="Q48" s="1">
        <f t="shared" si="0"/>
        <v>2046354.25</v>
      </c>
      <c r="R48" s="1"/>
    </row>
    <row r="49" spans="2:18">
      <c r="B49" s="12" t="s">
        <v>52</v>
      </c>
      <c r="C49" s="12"/>
      <c r="D49" s="16">
        <f ca="1">SUM(OFFSET(R$4,3*ROWS(R$4:R49)-3,,3))</f>
        <v>3527315.6432835995</v>
      </c>
      <c r="L49" s="8">
        <v>40634</v>
      </c>
      <c r="M49" s="1">
        <v>1049598.28</v>
      </c>
      <c r="N49" s="1"/>
      <c r="O49" s="1">
        <v>0</v>
      </c>
      <c r="Q49" s="1">
        <f t="shared" si="0"/>
        <v>1049598.28</v>
      </c>
      <c r="R49" s="1"/>
    </row>
    <row r="50" spans="2:18">
      <c r="B50" s="12" t="s">
        <v>53</v>
      </c>
      <c r="C50" s="12"/>
      <c r="D50" s="16">
        <f ca="1">SUM(OFFSET(R$4,3*ROWS(R$4:R50)-3,,3))</f>
        <v>3063336.5221672356</v>
      </c>
      <c r="L50" s="8">
        <v>40664</v>
      </c>
      <c r="M50" s="1">
        <v>1183984.6100000001</v>
      </c>
      <c r="N50" s="1"/>
      <c r="O50" s="1">
        <v>0</v>
      </c>
      <c r="Q50" s="1">
        <f t="shared" si="0"/>
        <v>1183984.6100000001</v>
      </c>
      <c r="R50" s="1"/>
    </row>
    <row r="51" spans="2:18">
      <c r="B51" s="12" t="s">
        <v>54</v>
      </c>
      <c r="C51" s="12"/>
      <c r="D51" s="16">
        <f ca="1">SUM(OFFSET(R$4,3*ROWS(R$4:R51)-3,,3))</f>
        <v>3624731.6275511091</v>
      </c>
      <c r="L51" s="8">
        <v>40695</v>
      </c>
      <c r="M51" s="1">
        <v>1006766.9</v>
      </c>
      <c r="N51" s="1"/>
      <c r="O51" s="1">
        <v>130039</v>
      </c>
      <c r="Q51" s="1">
        <f t="shared" si="0"/>
        <v>1136805.8999999999</v>
      </c>
      <c r="R51" s="1"/>
    </row>
    <row r="52" spans="2:18">
      <c r="B52" s="12" t="s">
        <v>104</v>
      </c>
      <c r="C52" s="12"/>
      <c r="D52" s="16">
        <f ca="1">SUM(OFFSET(R$4,3*ROWS(R$4:R52)-3,,3))</f>
        <v>2973453.5881219003</v>
      </c>
      <c r="L52" s="8">
        <v>40725</v>
      </c>
      <c r="M52" s="1">
        <v>1442746.59</v>
      </c>
      <c r="N52" s="1"/>
      <c r="O52" s="1">
        <v>0</v>
      </c>
      <c r="Q52" s="1">
        <f t="shared" si="0"/>
        <v>1442746.59</v>
      </c>
      <c r="R52" s="1"/>
    </row>
    <row r="53" spans="2:18">
      <c r="B53" s="12" t="s">
        <v>105</v>
      </c>
      <c r="C53" s="12"/>
      <c r="D53" s="16">
        <f ca="1">SUM(OFFSET(R$4,3*ROWS(R$4:R53)-3,,3))</f>
        <v>3230809.1454224573</v>
      </c>
      <c r="L53" s="8">
        <v>40756</v>
      </c>
      <c r="M53" s="1">
        <v>1230946.3799999999</v>
      </c>
      <c r="N53" s="1"/>
      <c r="O53" s="1">
        <v>0</v>
      </c>
      <c r="Q53" s="1">
        <f t="shared" si="0"/>
        <v>1230946.3799999999</v>
      </c>
      <c r="R53" s="1"/>
    </row>
    <row r="54" spans="2:18">
      <c r="B54" s="12" t="s">
        <v>106</v>
      </c>
      <c r="C54" s="12"/>
      <c r="D54" s="16">
        <f ca="1">SUM(OFFSET(R$4,3*ROWS(R$4:R54)-3,,3))</f>
        <v>2652882.8471151325</v>
      </c>
      <c r="L54" s="8">
        <v>40787</v>
      </c>
      <c r="M54" s="1">
        <v>1271336.02</v>
      </c>
      <c r="N54" s="1"/>
      <c r="O54" s="1">
        <v>0</v>
      </c>
      <c r="Q54" s="1">
        <f t="shared" si="0"/>
        <v>1271336.02</v>
      </c>
      <c r="R54" s="1"/>
    </row>
    <row r="55" spans="2:18">
      <c r="B55" s="12" t="s">
        <v>107</v>
      </c>
      <c r="C55" s="12"/>
      <c r="D55" s="16">
        <f ca="1">SUM(OFFSET(R$4,3*ROWS(R$4:R55)-3,,3))</f>
        <v>3494938.6994295507</v>
      </c>
      <c r="L55" s="8">
        <v>40817</v>
      </c>
      <c r="M55" s="1">
        <v>1074593.8500000001</v>
      </c>
      <c r="N55" s="1"/>
      <c r="O55" s="1">
        <v>0</v>
      </c>
      <c r="Q55" s="1">
        <f t="shared" si="0"/>
        <v>1074593.8500000001</v>
      </c>
      <c r="R55" s="1"/>
    </row>
    <row r="56" spans="2:18">
      <c r="B56" s="12" t="s">
        <v>114</v>
      </c>
      <c r="C56" s="12"/>
      <c r="D56" s="16">
        <f>SUM(R160:R162)</f>
        <v>2973092.9458781825</v>
      </c>
      <c r="L56" s="8">
        <v>40848</v>
      </c>
      <c r="M56" s="1">
        <v>437004.34</v>
      </c>
      <c r="N56" s="1"/>
      <c r="O56" s="1">
        <v>0</v>
      </c>
      <c r="Q56" s="1">
        <f t="shared" si="0"/>
        <v>437004.34</v>
      </c>
      <c r="R56" s="1"/>
    </row>
    <row r="57" spans="2:18">
      <c r="B57" s="12" t="s">
        <v>115</v>
      </c>
      <c r="C57" s="12"/>
      <c r="D57" s="16">
        <f>SUM(R163:R165)</f>
        <v>3252581.471623545</v>
      </c>
      <c r="L57" s="8">
        <v>40878</v>
      </c>
      <c r="M57" s="1">
        <v>1030339.66</v>
      </c>
      <c r="N57" s="1"/>
      <c r="O57" s="1">
        <v>664.17</v>
      </c>
      <c r="Q57" s="1">
        <f t="shared" si="0"/>
        <v>1031003.8300000001</v>
      </c>
      <c r="R57" s="1"/>
    </row>
    <row r="58" spans="2:18">
      <c r="B58" s="12" t="s">
        <v>116</v>
      </c>
      <c r="C58" s="12"/>
      <c r="D58" s="16">
        <f>SUM(R166:R168)</f>
        <v>2670948.1459237607</v>
      </c>
      <c r="L58" s="8">
        <v>40909</v>
      </c>
      <c r="M58" s="1">
        <v>334457.31</v>
      </c>
      <c r="N58" s="1"/>
      <c r="O58" s="1">
        <v>0</v>
      </c>
      <c r="Q58" s="1">
        <f t="shared" si="0"/>
        <v>334457.31</v>
      </c>
      <c r="R58" s="1"/>
    </row>
    <row r="59" spans="2:18">
      <c r="B59" s="12" t="s">
        <v>117</v>
      </c>
      <c r="C59" s="12"/>
      <c r="D59" s="16">
        <f>SUM(R169:R172)</f>
        <v>3533830.4504901348</v>
      </c>
      <c r="L59" s="8">
        <v>40940</v>
      </c>
      <c r="M59" s="1">
        <v>1180091.46</v>
      </c>
      <c r="N59" s="1"/>
      <c r="O59" s="1">
        <v>0</v>
      </c>
      <c r="Q59" s="1">
        <f t="shared" si="0"/>
        <v>1180091.46</v>
      </c>
      <c r="R59" s="1"/>
    </row>
    <row r="60" spans="2:18">
      <c r="L60" s="8">
        <v>40969</v>
      </c>
      <c r="M60" s="1">
        <v>920941.41</v>
      </c>
      <c r="N60" s="1"/>
      <c r="O60" s="1">
        <v>0</v>
      </c>
      <c r="Q60" s="1">
        <f t="shared" si="0"/>
        <v>920941.41</v>
      </c>
      <c r="R60" s="1"/>
    </row>
    <row r="61" spans="2:18">
      <c r="L61" s="8">
        <v>41000</v>
      </c>
      <c r="M61" s="1">
        <v>580729.12</v>
      </c>
      <c r="N61" s="1"/>
      <c r="O61" s="1">
        <v>-664.17</v>
      </c>
      <c r="Q61" s="1">
        <f t="shared" si="0"/>
        <v>580064.94999999995</v>
      </c>
      <c r="R61" s="1"/>
    </row>
    <row r="62" spans="2:18">
      <c r="L62" s="8">
        <v>41030</v>
      </c>
      <c r="M62" s="1">
        <v>1062173.27</v>
      </c>
      <c r="N62" s="1"/>
      <c r="O62" s="1">
        <v>0</v>
      </c>
      <c r="Q62" s="1">
        <f t="shared" si="0"/>
        <v>1062173.27</v>
      </c>
      <c r="R62" s="1"/>
    </row>
    <row r="63" spans="2:18">
      <c r="L63" s="8">
        <v>41061</v>
      </c>
      <c r="M63" s="1">
        <v>966954.39989999996</v>
      </c>
      <c r="N63" s="1"/>
      <c r="O63" s="1">
        <v>1109974.82</v>
      </c>
      <c r="Q63" s="1">
        <f t="shared" si="0"/>
        <v>2076929.2198999999</v>
      </c>
      <c r="R63" s="1"/>
    </row>
    <row r="64" spans="2:18">
      <c r="L64" s="8">
        <v>41091</v>
      </c>
      <c r="M64" s="1">
        <v>1090246.95</v>
      </c>
      <c r="N64" s="1"/>
      <c r="O64" s="1">
        <v>0</v>
      </c>
      <c r="Q64" s="1">
        <f t="shared" si="0"/>
        <v>1090246.95</v>
      </c>
      <c r="R64" s="1"/>
    </row>
    <row r="65" spans="11:18">
      <c r="L65" s="8">
        <v>41122</v>
      </c>
      <c r="M65" s="1">
        <v>990312.48</v>
      </c>
      <c r="N65" s="1"/>
      <c r="O65" s="1">
        <v>0</v>
      </c>
      <c r="Q65" s="1">
        <f t="shared" si="0"/>
        <v>990312.48</v>
      </c>
      <c r="R65" s="1"/>
    </row>
    <row r="66" spans="11:18">
      <c r="L66" s="8">
        <v>41153</v>
      </c>
      <c r="M66" s="1">
        <v>828101.86</v>
      </c>
      <c r="N66" s="1"/>
      <c r="O66" s="1">
        <v>0</v>
      </c>
      <c r="Q66" s="1">
        <f t="shared" si="0"/>
        <v>828101.86</v>
      </c>
      <c r="R66" s="1"/>
    </row>
    <row r="67" spans="11:18">
      <c r="L67" s="8">
        <v>41183</v>
      </c>
      <c r="M67" s="1">
        <v>1416566.43</v>
      </c>
      <c r="N67" s="1"/>
      <c r="O67" s="1">
        <v>0</v>
      </c>
      <c r="Q67" s="1">
        <f t="shared" si="0"/>
        <v>1416566.43</v>
      </c>
      <c r="R67" s="1"/>
    </row>
    <row r="68" spans="11:18">
      <c r="L68" s="8">
        <v>41214</v>
      </c>
      <c r="M68" s="1">
        <v>1306588</v>
      </c>
      <c r="N68" s="1"/>
      <c r="O68" s="1">
        <v>0</v>
      </c>
      <c r="Q68" s="1">
        <f t="shared" si="0"/>
        <v>1306588</v>
      </c>
      <c r="R68" s="1"/>
    </row>
    <row r="69" spans="11:18">
      <c r="L69" s="8">
        <v>41244</v>
      </c>
      <c r="M69" s="1">
        <v>1112745.95</v>
      </c>
      <c r="N69" s="1"/>
      <c r="O69" s="1">
        <v>0</v>
      </c>
      <c r="Q69" s="1">
        <f t="shared" ref="Q69:Q121" si="1">M69+O69</f>
        <v>1112745.95</v>
      </c>
      <c r="R69" s="1"/>
    </row>
    <row r="70" spans="11:18">
      <c r="L70" s="8">
        <v>41275</v>
      </c>
      <c r="M70" s="1">
        <v>671638.01</v>
      </c>
      <c r="N70" s="1"/>
      <c r="O70" s="1">
        <v>0</v>
      </c>
      <c r="Q70" s="1">
        <f t="shared" si="1"/>
        <v>671638.01</v>
      </c>
      <c r="R70" s="1"/>
    </row>
    <row r="71" spans="11:18">
      <c r="L71" s="8">
        <v>41306</v>
      </c>
      <c r="M71" s="1">
        <v>692010.64</v>
      </c>
      <c r="N71" s="1"/>
      <c r="O71" s="1">
        <v>0</v>
      </c>
      <c r="Q71" s="1">
        <f t="shared" si="1"/>
        <v>692010.64</v>
      </c>
      <c r="R71" s="1"/>
    </row>
    <row r="72" spans="11:18">
      <c r="L72" s="8">
        <v>41334</v>
      </c>
      <c r="M72" s="1">
        <v>787818.45</v>
      </c>
      <c r="N72" s="1"/>
      <c r="O72" s="1">
        <v>0</v>
      </c>
      <c r="Q72" s="1">
        <f t="shared" si="1"/>
        <v>787818.45</v>
      </c>
      <c r="R72" s="1"/>
    </row>
    <row r="73" spans="11:18">
      <c r="L73" s="8">
        <v>41365</v>
      </c>
      <c r="M73" s="1">
        <v>1422951.76</v>
      </c>
      <c r="N73" s="1"/>
      <c r="O73" s="1">
        <v>0</v>
      </c>
      <c r="Q73" s="1">
        <f t="shared" si="1"/>
        <v>1422951.76</v>
      </c>
      <c r="R73" s="1"/>
    </row>
    <row r="74" spans="11:18">
      <c r="L74" s="18">
        <v>41395</v>
      </c>
      <c r="M74" s="1">
        <v>1982282.05</v>
      </c>
      <c r="N74" s="1"/>
      <c r="O74" s="1">
        <v>0</v>
      </c>
      <c r="Q74" s="1">
        <f t="shared" si="1"/>
        <v>1982282.05</v>
      </c>
      <c r="R74" s="1"/>
    </row>
    <row r="75" spans="11:18">
      <c r="L75" s="18">
        <v>41426</v>
      </c>
      <c r="M75" s="1">
        <v>1037679.3703</v>
      </c>
      <c r="N75" s="1"/>
      <c r="O75" s="1">
        <v>-4176951.6003260855</v>
      </c>
      <c r="Q75" s="1">
        <f t="shared" si="1"/>
        <v>-3139272.2300260854</v>
      </c>
      <c r="R75" s="1"/>
    </row>
    <row r="76" spans="11:18">
      <c r="K76" s="6"/>
      <c r="L76" s="8">
        <v>41456</v>
      </c>
      <c r="M76" s="7">
        <v>1039725.63</v>
      </c>
      <c r="N76" s="1"/>
      <c r="O76" s="1">
        <v>0</v>
      </c>
      <c r="Q76" s="1">
        <f t="shared" si="1"/>
        <v>1039725.63</v>
      </c>
      <c r="R76" s="1"/>
    </row>
    <row r="77" spans="11:18">
      <c r="K77" s="6"/>
      <c r="L77" s="8">
        <v>41487</v>
      </c>
      <c r="M77" s="7">
        <v>606497.99</v>
      </c>
      <c r="N77" s="1"/>
      <c r="O77" s="1">
        <v>0</v>
      </c>
      <c r="Q77" s="1">
        <f t="shared" si="1"/>
        <v>606497.99</v>
      </c>
      <c r="R77" s="1"/>
    </row>
    <row r="78" spans="11:18">
      <c r="K78" s="6"/>
      <c r="L78" s="8">
        <v>41518</v>
      </c>
      <c r="M78" s="7">
        <v>851870.7</v>
      </c>
      <c r="N78" s="1"/>
      <c r="O78" s="1">
        <v>0</v>
      </c>
      <c r="Q78" s="1">
        <f t="shared" si="1"/>
        <v>851870.7</v>
      </c>
      <c r="R78" s="1"/>
    </row>
    <row r="79" spans="11:18">
      <c r="K79" s="6"/>
      <c r="L79" s="8">
        <v>41548</v>
      </c>
      <c r="M79" s="7">
        <v>847539.63</v>
      </c>
      <c r="N79" s="1"/>
      <c r="O79" s="1">
        <v>0</v>
      </c>
      <c r="Q79" s="1">
        <f t="shared" si="1"/>
        <v>847539.63</v>
      </c>
      <c r="R79" s="1"/>
    </row>
    <row r="80" spans="11:18">
      <c r="K80" s="6"/>
      <c r="L80" s="8">
        <v>41579</v>
      </c>
      <c r="M80" s="7">
        <v>1462016.35</v>
      </c>
      <c r="N80" s="1"/>
      <c r="O80" s="1">
        <v>0</v>
      </c>
      <c r="Q80" s="1">
        <f t="shared" si="1"/>
        <v>1462016.35</v>
      </c>
      <c r="R80" s="1"/>
    </row>
    <row r="81" spans="11:18">
      <c r="K81" s="6"/>
      <c r="L81" s="8">
        <v>41609</v>
      </c>
      <c r="M81" s="7">
        <v>1351749.8</v>
      </c>
      <c r="N81" s="1"/>
      <c r="O81" s="1">
        <v>0</v>
      </c>
      <c r="Q81" s="1">
        <f t="shared" si="1"/>
        <v>1351749.8</v>
      </c>
      <c r="R81" s="1"/>
    </row>
    <row r="82" spans="11:18">
      <c r="K82" s="6"/>
      <c r="L82" s="8">
        <v>41640</v>
      </c>
      <c r="M82" s="7">
        <v>938808.45</v>
      </c>
      <c r="N82" s="1"/>
      <c r="O82" s="1">
        <v>0</v>
      </c>
      <c r="Q82" s="1">
        <f t="shared" si="1"/>
        <v>938808.45</v>
      </c>
      <c r="R82" s="1"/>
    </row>
    <row r="83" spans="11:18">
      <c r="K83" s="6"/>
      <c r="L83" s="8">
        <v>41671</v>
      </c>
      <c r="M83" s="7">
        <v>1001935.74</v>
      </c>
      <c r="N83" s="1"/>
      <c r="O83" s="1">
        <v>0</v>
      </c>
      <c r="Q83" s="1">
        <f t="shared" si="1"/>
        <v>1001935.74</v>
      </c>
      <c r="R83" s="1"/>
    </row>
    <row r="84" spans="11:18">
      <c r="K84" s="6"/>
      <c r="L84" s="18">
        <v>41699</v>
      </c>
      <c r="M84" s="7">
        <v>1042727.57</v>
      </c>
      <c r="N84" s="1"/>
      <c r="O84" s="1">
        <v>0</v>
      </c>
      <c r="Q84" s="1">
        <f t="shared" si="1"/>
        <v>1042727.57</v>
      </c>
      <c r="R84" s="1"/>
    </row>
    <row r="85" spans="11:18">
      <c r="K85" s="6"/>
      <c r="L85" s="18">
        <v>41730</v>
      </c>
      <c r="M85" s="7">
        <v>1130842.1499999999</v>
      </c>
      <c r="N85" s="1"/>
      <c r="O85" s="1">
        <v>0</v>
      </c>
      <c r="Q85" s="1">
        <f t="shared" si="1"/>
        <v>1130842.1499999999</v>
      </c>
      <c r="R85" s="1"/>
    </row>
    <row r="86" spans="11:18">
      <c r="K86" s="6"/>
      <c r="L86" s="18">
        <v>41760</v>
      </c>
      <c r="M86" s="7">
        <v>1099756.7</v>
      </c>
      <c r="N86" s="1"/>
      <c r="O86" s="1">
        <v>0</v>
      </c>
      <c r="Q86" s="1">
        <f t="shared" si="1"/>
        <v>1099756.7</v>
      </c>
      <c r="R86" s="1"/>
    </row>
    <row r="87" spans="11:18">
      <c r="K87" s="6"/>
      <c r="L87" s="18">
        <v>41791</v>
      </c>
      <c r="M87" s="7">
        <v>1367360.45</v>
      </c>
      <c r="N87" s="1"/>
      <c r="O87" s="1">
        <v>-237709.22</v>
      </c>
      <c r="Q87" s="1">
        <f t="shared" si="1"/>
        <v>1129651.23</v>
      </c>
      <c r="R87" s="1"/>
    </row>
    <row r="88" spans="11:18">
      <c r="K88" s="6"/>
      <c r="L88" s="18">
        <v>41821</v>
      </c>
      <c r="M88" s="1">
        <v>905482.78</v>
      </c>
      <c r="N88" s="1"/>
      <c r="O88" s="1">
        <v>0</v>
      </c>
      <c r="P88" s="1"/>
      <c r="Q88" s="1">
        <f t="shared" si="1"/>
        <v>905482.78</v>
      </c>
      <c r="R88" s="1"/>
    </row>
    <row r="89" spans="11:18">
      <c r="K89" s="6"/>
      <c r="L89" s="18">
        <v>41852</v>
      </c>
      <c r="M89" s="1">
        <v>1355688.03</v>
      </c>
      <c r="N89" s="1"/>
      <c r="O89" s="1">
        <v>0</v>
      </c>
      <c r="P89" s="1"/>
      <c r="Q89" s="1">
        <f t="shared" si="1"/>
        <v>1355688.03</v>
      </c>
      <c r="R89" s="1"/>
    </row>
    <row r="90" spans="11:18">
      <c r="K90" s="6"/>
      <c r="L90" s="18">
        <v>41883</v>
      </c>
      <c r="M90" s="1">
        <v>1288261.1399999999</v>
      </c>
      <c r="N90" s="1"/>
      <c r="O90" s="1">
        <v>0</v>
      </c>
      <c r="P90" s="1"/>
      <c r="Q90" s="1">
        <f t="shared" si="1"/>
        <v>1288261.1399999999</v>
      </c>
      <c r="R90" s="1"/>
    </row>
    <row r="91" spans="11:18">
      <c r="K91" s="6"/>
      <c r="L91" s="18">
        <v>41913</v>
      </c>
      <c r="M91" s="1">
        <v>1421540.08</v>
      </c>
      <c r="N91" s="1"/>
      <c r="O91" s="1">
        <v>0</v>
      </c>
      <c r="P91" s="1"/>
      <c r="Q91" s="1">
        <f t="shared" si="1"/>
        <v>1421540.08</v>
      </c>
      <c r="R91" s="1"/>
    </row>
    <row r="92" spans="11:18">
      <c r="K92" s="6"/>
      <c r="L92" s="18">
        <v>41944</v>
      </c>
      <c r="M92" s="1">
        <v>1318742.1000000001</v>
      </c>
      <c r="N92" s="1"/>
      <c r="O92" s="1">
        <v>0</v>
      </c>
      <c r="P92" s="1"/>
      <c r="Q92" s="1">
        <f t="shared" si="1"/>
        <v>1318742.1000000001</v>
      </c>
      <c r="R92" s="1"/>
    </row>
    <row r="93" spans="11:18">
      <c r="K93" s="6"/>
      <c r="L93" s="18">
        <v>41974</v>
      </c>
      <c r="M93" s="1">
        <v>1497500.55</v>
      </c>
      <c r="N93" s="1"/>
      <c r="O93" s="1">
        <v>0</v>
      </c>
      <c r="P93" s="1"/>
      <c r="Q93" s="1">
        <f t="shared" si="1"/>
        <v>1497500.55</v>
      </c>
      <c r="R93" s="1"/>
    </row>
    <row r="94" spans="11:18">
      <c r="K94" s="6"/>
      <c r="L94" s="18">
        <v>42005</v>
      </c>
      <c r="M94" s="1">
        <v>787301.68</v>
      </c>
      <c r="N94" s="1"/>
      <c r="O94" s="1">
        <v>0</v>
      </c>
      <c r="P94" s="1"/>
      <c r="Q94" s="1">
        <f t="shared" si="1"/>
        <v>787301.68</v>
      </c>
      <c r="R94" s="1"/>
    </row>
    <row r="95" spans="11:18">
      <c r="K95" s="6"/>
      <c r="L95" s="18">
        <v>42036</v>
      </c>
      <c r="M95" s="1">
        <v>804962.05</v>
      </c>
      <c r="N95" s="1"/>
      <c r="O95" s="1">
        <v>0</v>
      </c>
      <c r="P95" s="1"/>
      <c r="Q95" s="1">
        <f t="shared" si="1"/>
        <v>804962.05</v>
      </c>
      <c r="R95" s="1"/>
    </row>
    <row r="96" spans="11:18">
      <c r="L96" s="18">
        <v>42064</v>
      </c>
      <c r="M96" s="1">
        <v>1296700.45</v>
      </c>
      <c r="N96" s="1"/>
      <c r="O96" s="1">
        <v>0</v>
      </c>
      <c r="P96" s="1"/>
      <c r="Q96" s="1">
        <f t="shared" si="1"/>
        <v>1296700.45</v>
      </c>
      <c r="R96" s="1"/>
    </row>
    <row r="97" spans="12:18">
      <c r="L97" s="8">
        <v>42095</v>
      </c>
      <c r="M97" s="1">
        <v>1028994.39</v>
      </c>
      <c r="N97" s="1"/>
      <c r="O97" s="1">
        <v>0</v>
      </c>
      <c r="P97" s="1"/>
      <c r="Q97" s="1">
        <f t="shared" si="1"/>
        <v>1028994.39</v>
      </c>
      <c r="R97" s="1"/>
    </row>
    <row r="98" spans="12:18">
      <c r="L98" s="8">
        <v>42125</v>
      </c>
      <c r="M98" s="1">
        <v>1086116.3</v>
      </c>
      <c r="N98" s="1"/>
      <c r="O98" s="1">
        <v>0</v>
      </c>
      <c r="P98" s="1"/>
      <c r="Q98" s="1">
        <f t="shared" si="1"/>
        <v>1086116.3</v>
      </c>
      <c r="R98" s="1"/>
    </row>
    <row r="99" spans="12:18">
      <c r="L99" s="8">
        <v>42156</v>
      </c>
      <c r="M99" s="1">
        <v>1032785.25</v>
      </c>
      <c r="N99" s="1"/>
      <c r="O99" s="1">
        <v>54933.95</v>
      </c>
      <c r="P99" s="1"/>
      <c r="Q99" s="1">
        <f t="shared" si="1"/>
        <v>1087719.2</v>
      </c>
      <c r="R99" s="1"/>
    </row>
    <row r="100" spans="12:18">
      <c r="L100" s="8">
        <v>42186</v>
      </c>
      <c r="M100" s="1">
        <v>819945.6</v>
      </c>
      <c r="N100" s="1"/>
      <c r="O100" s="1">
        <v>0</v>
      </c>
      <c r="P100" s="1"/>
      <c r="Q100" s="1">
        <f t="shared" si="1"/>
        <v>819945.6</v>
      </c>
      <c r="R100" s="1"/>
    </row>
    <row r="101" spans="12:18">
      <c r="L101" s="8">
        <v>42217</v>
      </c>
      <c r="M101" s="1">
        <v>1134508.3</v>
      </c>
      <c r="N101" s="1"/>
      <c r="O101" s="1">
        <v>0</v>
      </c>
      <c r="P101" s="1"/>
      <c r="Q101" s="1">
        <f t="shared" si="1"/>
        <v>1134508.3</v>
      </c>
      <c r="R101" s="1"/>
    </row>
    <row r="102" spans="12:18">
      <c r="L102" s="8">
        <v>42248</v>
      </c>
      <c r="M102" s="1">
        <v>1174295.96</v>
      </c>
      <c r="N102" s="1"/>
      <c r="O102" s="1">
        <v>0</v>
      </c>
      <c r="P102" s="1"/>
      <c r="Q102" s="1">
        <f t="shared" si="1"/>
        <v>1174295.96</v>
      </c>
      <c r="R102" s="1"/>
    </row>
    <row r="103" spans="12:18">
      <c r="L103" s="8">
        <v>42278</v>
      </c>
      <c r="M103" s="1">
        <v>960116.08</v>
      </c>
      <c r="N103" s="1"/>
      <c r="O103" s="1">
        <v>0</v>
      </c>
      <c r="P103" s="1"/>
      <c r="Q103" s="1">
        <f t="shared" si="1"/>
        <v>960116.08</v>
      </c>
      <c r="R103" s="1"/>
    </row>
    <row r="104" spans="12:18">
      <c r="L104" s="8">
        <v>42309</v>
      </c>
      <c r="M104" s="1">
        <v>1212669.1200000001</v>
      </c>
      <c r="N104" s="1"/>
      <c r="O104" s="1">
        <v>0</v>
      </c>
      <c r="P104" s="1"/>
      <c r="Q104" s="1">
        <f t="shared" si="1"/>
        <v>1212669.1200000001</v>
      </c>
      <c r="R104" s="1"/>
    </row>
    <row r="105" spans="12:18">
      <c r="L105" s="8">
        <v>42339</v>
      </c>
      <c r="M105" s="1">
        <v>1029988.2</v>
      </c>
      <c r="N105" s="1"/>
      <c r="O105" s="1">
        <v>0</v>
      </c>
      <c r="P105" s="1"/>
      <c r="Q105" s="1">
        <f t="shared" si="1"/>
        <v>1029988.2</v>
      </c>
      <c r="R105" s="1"/>
    </row>
    <row r="106" spans="12:18">
      <c r="L106" s="8">
        <v>42370</v>
      </c>
      <c r="M106" s="1">
        <v>785848.05</v>
      </c>
      <c r="N106" s="1"/>
      <c r="O106" s="1">
        <v>0</v>
      </c>
      <c r="P106" s="1"/>
      <c r="Q106" s="1">
        <f t="shared" si="1"/>
        <v>785848.05</v>
      </c>
      <c r="R106" s="1"/>
    </row>
    <row r="107" spans="12:18">
      <c r="L107" s="8">
        <v>42401</v>
      </c>
      <c r="M107" s="1">
        <v>1215066.05</v>
      </c>
      <c r="N107" s="1"/>
      <c r="O107" s="1">
        <v>0</v>
      </c>
      <c r="P107" s="1"/>
      <c r="Q107" s="1">
        <f t="shared" si="1"/>
        <v>1215066.05</v>
      </c>
      <c r="R107" s="1"/>
    </row>
    <row r="108" spans="12:18">
      <c r="L108" s="8">
        <v>42430</v>
      </c>
      <c r="M108" s="1">
        <v>1135305.1100000001</v>
      </c>
      <c r="N108" s="1"/>
      <c r="O108" s="1">
        <v>0</v>
      </c>
      <c r="P108" s="1"/>
      <c r="Q108" s="1">
        <f t="shared" si="1"/>
        <v>1135305.1100000001</v>
      </c>
      <c r="R108" s="1"/>
    </row>
    <row r="109" spans="12:18">
      <c r="L109" s="8">
        <v>42461</v>
      </c>
      <c r="M109" s="1">
        <v>1323938.08</v>
      </c>
      <c r="N109" s="1"/>
      <c r="O109" s="1">
        <v>0</v>
      </c>
      <c r="P109" s="1"/>
      <c r="Q109" s="1">
        <f t="shared" si="1"/>
        <v>1323938.08</v>
      </c>
      <c r="R109" s="1"/>
    </row>
    <row r="110" spans="12:18">
      <c r="L110" s="8">
        <v>42491</v>
      </c>
      <c r="M110" s="1">
        <v>1644999.6</v>
      </c>
      <c r="N110" s="1"/>
      <c r="O110" s="1">
        <v>0</v>
      </c>
      <c r="P110" s="1"/>
      <c r="Q110" s="1">
        <f t="shared" si="1"/>
        <v>1644999.6</v>
      </c>
      <c r="R110" s="1"/>
    </row>
    <row r="111" spans="12:18">
      <c r="L111" s="8">
        <v>42522</v>
      </c>
      <c r="M111" s="1">
        <v>1334570.43</v>
      </c>
      <c r="N111" s="1"/>
      <c r="O111" s="1">
        <v>-107717</v>
      </c>
      <c r="P111" s="1"/>
      <c r="Q111" s="1">
        <f t="shared" si="1"/>
        <v>1226853.43</v>
      </c>
      <c r="R111" s="1"/>
    </row>
    <row r="112" spans="12:18">
      <c r="L112" s="8">
        <v>42552</v>
      </c>
      <c r="M112" s="1">
        <v>749399.76</v>
      </c>
      <c r="N112" s="1">
        <v>749399.76</v>
      </c>
      <c r="O112" s="1">
        <v>0</v>
      </c>
      <c r="P112" s="1">
        <v>0</v>
      </c>
      <c r="Q112" s="1">
        <f t="shared" si="1"/>
        <v>749399.76</v>
      </c>
      <c r="R112" s="1">
        <f>M112+P112</f>
        <v>749399.76</v>
      </c>
    </row>
    <row r="113" spans="12:18">
      <c r="L113" s="8">
        <v>42583</v>
      </c>
      <c r="M113" s="1">
        <v>1647531.26</v>
      </c>
      <c r="N113" s="1">
        <v>1647531.26</v>
      </c>
      <c r="O113" s="1">
        <v>0</v>
      </c>
      <c r="P113" s="1">
        <v>0</v>
      </c>
      <c r="Q113" s="1">
        <f t="shared" si="1"/>
        <v>1647531.26</v>
      </c>
      <c r="R113" s="1">
        <f>M113+P113</f>
        <v>1647531.26</v>
      </c>
    </row>
    <row r="114" spans="12:18">
      <c r="L114" s="8">
        <v>42614</v>
      </c>
      <c r="M114" s="1">
        <v>1402221.63</v>
      </c>
      <c r="N114" s="1">
        <v>1081033.605576348</v>
      </c>
      <c r="O114" s="1">
        <v>0</v>
      </c>
      <c r="P114" s="1">
        <v>0</v>
      </c>
      <c r="Q114" s="1">
        <f t="shared" si="1"/>
        <v>1402221.63</v>
      </c>
      <c r="R114" s="1">
        <f t="shared" ref="R114:R159" si="2">N114+P114</f>
        <v>1081033.605576348</v>
      </c>
    </row>
    <row r="115" spans="12:18">
      <c r="L115" s="8">
        <v>42644</v>
      </c>
      <c r="M115" s="1">
        <v>1192942.55</v>
      </c>
      <c r="N115" s="1">
        <v>1176633.8782216995</v>
      </c>
      <c r="O115" s="1">
        <v>0</v>
      </c>
      <c r="P115" s="1">
        <v>0</v>
      </c>
      <c r="Q115" s="1">
        <f t="shared" si="1"/>
        <v>1192942.55</v>
      </c>
      <c r="R115" s="1">
        <f t="shared" si="2"/>
        <v>1176633.8782216995</v>
      </c>
    </row>
    <row r="116" spans="12:18">
      <c r="L116" s="8">
        <v>42675</v>
      </c>
      <c r="M116" s="1">
        <v>1091798.6200000001</v>
      </c>
      <c r="N116" s="1">
        <v>1335197.6977754636</v>
      </c>
      <c r="O116" s="1">
        <v>0</v>
      </c>
      <c r="P116" s="1">
        <v>0</v>
      </c>
      <c r="Q116" s="1">
        <f t="shared" si="1"/>
        <v>1091798.6200000001</v>
      </c>
      <c r="R116" s="1">
        <f t="shared" si="2"/>
        <v>1335197.6977754636</v>
      </c>
    </row>
    <row r="117" spans="12:18">
      <c r="L117" s="8">
        <v>42705</v>
      </c>
      <c r="M117" s="1">
        <v>1661400.83</v>
      </c>
      <c r="N117" s="1">
        <v>1201977.6950871805</v>
      </c>
      <c r="O117" s="1">
        <v>0</v>
      </c>
      <c r="P117" s="1">
        <v>0</v>
      </c>
      <c r="Q117" s="1">
        <f t="shared" si="1"/>
        <v>1661400.83</v>
      </c>
      <c r="R117" s="1">
        <f t="shared" si="2"/>
        <v>1201977.6950871805</v>
      </c>
    </row>
    <row r="118" spans="12:18">
      <c r="L118" s="8">
        <v>42736</v>
      </c>
      <c r="M118" s="1">
        <v>741526.82</v>
      </c>
      <c r="N118" s="1">
        <v>665047.17289841617</v>
      </c>
      <c r="O118" s="1">
        <v>0</v>
      </c>
      <c r="P118" s="1">
        <v>0</v>
      </c>
      <c r="Q118" s="1">
        <f t="shared" si="1"/>
        <v>741526.82</v>
      </c>
      <c r="R118" s="1">
        <f t="shared" si="2"/>
        <v>665047.17289841617</v>
      </c>
    </row>
    <row r="119" spans="12:18">
      <c r="L119" s="8">
        <v>42767</v>
      </c>
      <c r="M119" s="1">
        <v>1315263.28</v>
      </c>
      <c r="N119" s="1">
        <v>1070156.0149495734</v>
      </c>
      <c r="O119" s="1">
        <v>0</v>
      </c>
      <c r="P119" s="1">
        <v>0</v>
      </c>
      <c r="Q119" s="1">
        <f t="shared" si="1"/>
        <v>1315263.28</v>
      </c>
      <c r="R119" s="1">
        <f t="shared" si="2"/>
        <v>1070156.0149495734</v>
      </c>
    </row>
    <row r="120" spans="12:18">
      <c r="L120" s="8">
        <v>42795</v>
      </c>
      <c r="M120" s="1">
        <v>1372193.07</v>
      </c>
      <c r="N120" s="1">
        <v>1116608.0015809573</v>
      </c>
      <c r="O120" s="1">
        <v>0</v>
      </c>
      <c r="P120" s="1">
        <v>0</v>
      </c>
      <c r="Q120" s="1">
        <f t="shared" si="1"/>
        <v>1372193.07</v>
      </c>
      <c r="R120" s="1">
        <f t="shared" si="2"/>
        <v>1116608.0015809573</v>
      </c>
    </row>
    <row r="121" spans="12:18">
      <c r="L121" s="8">
        <v>42826</v>
      </c>
      <c r="M121" s="1">
        <v>1173077.8600000001</v>
      </c>
      <c r="N121" s="1">
        <v>1175644.9440107485</v>
      </c>
      <c r="O121" s="1">
        <v>0</v>
      </c>
      <c r="P121" s="1">
        <v>0</v>
      </c>
      <c r="Q121" s="1">
        <f t="shared" si="1"/>
        <v>1173077.8600000001</v>
      </c>
      <c r="R121" s="1">
        <f t="shared" si="2"/>
        <v>1175644.9440107485</v>
      </c>
    </row>
    <row r="122" spans="12:18">
      <c r="L122" s="8">
        <v>42856</v>
      </c>
      <c r="M122" s="1"/>
      <c r="N122" s="1">
        <v>1338442.9978811922</v>
      </c>
      <c r="O122" s="1"/>
      <c r="P122" s="1">
        <v>0</v>
      </c>
      <c r="Q122" s="1"/>
      <c r="R122" s="1">
        <f t="shared" si="2"/>
        <v>1338442.9978811922</v>
      </c>
    </row>
    <row r="123" spans="12:18">
      <c r="L123" s="8">
        <v>42887</v>
      </c>
      <c r="M123" s="1"/>
      <c r="N123" s="1">
        <v>1141485.6674325406</v>
      </c>
      <c r="O123" s="1"/>
      <c r="P123" s="1">
        <v>0</v>
      </c>
      <c r="Q123" s="1"/>
      <c r="R123" s="1">
        <f t="shared" si="2"/>
        <v>1141485.6674325406</v>
      </c>
    </row>
    <row r="124" spans="12:18">
      <c r="L124" s="8">
        <v>42917</v>
      </c>
      <c r="M124" s="1"/>
      <c r="N124" s="1">
        <v>772695.34384090477</v>
      </c>
      <c r="O124" s="1"/>
      <c r="P124" s="1">
        <v>0</v>
      </c>
      <c r="Q124" s="1"/>
      <c r="R124" s="1">
        <f t="shared" si="2"/>
        <v>772695.34384090477</v>
      </c>
    </row>
    <row r="125" spans="12:18">
      <c r="L125" s="8">
        <v>42948</v>
      </c>
      <c r="M125" s="1"/>
      <c r="N125" s="1">
        <v>1376931.1472679521</v>
      </c>
      <c r="O125" s="1"/>
      <c r="P125" s="1">
        <v>0</v>
      </c>
      <c r="Q125" s="1"/>
      <c r="R125" s="1">
        <f t="shared" si="2"/>
        <v>1376931.1472679521</v>
      </c>
    </row>
    <row r="126" spans="12:18">
      <c r="L126" s="8">
        <v>42979</v>
      </c>
      <c r="M126" s="1"/>
      <c r="N126" s="1">
        <v>1197520.5530674483</v>
      </c>
      <c r="O126" s="1"/>
      <c r="P126" s="1">
        <v>0</v>
      </c>
      <c r="Q126" s="1"/>
      <c r="R126" s="1">
        <f t="shared" si="2"/>
        <v>1197520.5530674483</v>
      </c>
    </row>
    <row r="127" spans="12:18">
      <c r="L127" s="8">
        <v>43009</v>
      </c>
      <c r="M127" s="1"/>
      <c r="N127" s="1">
        <v>1101489.6635149661</v>
      </c>
      <c r="O127" s="1"/>
      <c r="P127" s="1">
        <v>0</v>
      </c>
      <c r="Q127" s="1"/>
      <c r="R127" s="1">
        <f t="shared" si="2"/>
        <v>1101489.6635149661</v>
      </c>
    </row>
    <row r="128" spans="12:18">
      <c r="L128" s="8">
        <v>43040</v>
      </c>
      <c r="M128" s="1"/>
      <c r="N128" s="1">
        <v>1257937.7040891522</v>
      </c>
      <c r="O128" s="1"/>
      <c r="P128" s="1">
        <v>0</v>
      </c>
      <c r="Q128" s="1"/>
      <c r="R128" s="1">
        <f t="shared" si="2"/>
        <v>1257937.7040891522</v>
      </c>
    </row>
    <row r="129" spans="12:18">
      <c r="L129" s="8">
        <v>43070</v>
      </c>
      <c r="M129" s="1"/>
      <c r="N129" s="1">
        <v>1167888.2756794812</v>
      </c>
      <c r="O129" s="1"/>
      <c r="P129" s="1">
        <v>0</v>
      </c>
      <c r="Q129" s="1"/>
      <c r="R129" s="1">
        <f t="shared" si="2"/>
        <v>1167888.2756794812</v>
      </c>
    </row>
    <row r="130" spans="12:18">
      <c r="L130" s="8">
        <v>43101</v>
      </c>
      <c r="M130" s="1"/>
      <c r="N130" s="1">
        <v>778890.19990041433</v>
      </c>
      <c r="O130" s="1"/>
      <c r="P130" s="1">
        <v>0</v>
      </c>
      <c r="Q130" s="1"/>
      <c r="R130" s="1">
        <f t="shared" si="2"/>
        <v>778890.19990041433</v>
      </c>
    </row>
    <row r="131" spans="12:18">
      <c r="L131" s="8">
        <v>43132</v>
      </c>
      <c r="M131" s="1"/>
      <c r="N131" s="1">
        <v>1106206.5815416956</v>
      </c>
      <c r="O131" s="1"/>
      <c r="P131" s="1">
        <v>0</v>
      </c>
      <c r="Q131" s="1"/>
      <c r="R131" s="1">
        <f t="shared" si="2"/>
        <v>1106206.5815416956</v>
      </c>
    </row>
    <row r="132" spans="12:18">
      <c r="L132" s="8">
        <v>43160</v>
      </c>
      <c r="M132" s="1"/>
      <c r="N132" s="1">
        <v>1178239.7407251257</v>
      </c>
      <c r="O132" s="1"/>
      <c r="P132" s="1">
        <v>0</v>
      </c>
      <c r="Q132" s="1"/>
      <c r="R132" s="1">
        <f t="shared" si="2"/>
        <v>1178239.7407251257</v>
      </c>
    </row>
    <row r="133" spans="12:18">
      <c r="L133" s="8">
        <v>43191</v>
      </c>
      <c r="M133" s="1"/>
      <c r="N133" s="1">
        <v>1242468.2279451543</v>
      </c>
      <c r="O133" s="1"/>
      <c r="P133" s="1">
        <v>0</v>
      </c>
      <c r="Q133" s="1"/>
      <c r="R133" s="1">
        <f t="shared" si="2"/>
        <v>1242468.2279451543</v>
      </c>
    </row>
    <row r="134" spans="12:18">
      <c r="L134" s="8">
        <v>43221</v>
      </c>
      <c r="M134" s="1"/>
      <c r="N134" s="1">
        <v>1337331.3026704998</v>
      </c>
      <c r="O134" s="1"/>
      <c r="P134" s="1">
        <v>0</v>
      </c>
      <c r="Q134" s="1"/>
      <c r="R134" s="1">
        <f t="shared" si="2"/>
        <v>1337331.3026704998</v>
      </c>
    </row>
    <row r="135" spans="12:18">
      <c r="L135" s="8">
        <v>43252</v>
      </c>
      <c r="M135" s="1"/>
      <c r="N135" s="1">
        <v>1044932.0969354552</v>
      </c>
      <c r="O135" s="1"/>
      <c r="P135" s="1">
        <v>0</v>
      </c>
      <c r="Q135" s="1"/>
      <c r="R135" s="1">
        <f t="shared" si="2"/>
        <v>1044932.0969354552</v>
      </c>
    </row>
    <row r="136" spans="12:18">
      <c r="L136" s="8">
        <v>43282</v>
      </c>
      <c r="M136" s="1"/>
      <c r="N136" s="1">
        <v>772695.34384090477</v>
      </c>
      <c r="O136" s="1"/>
      <c r="P136" s="1">
        <v>0</v>
      </c>
      <c r="Q136" s="1"/>
      <c r="R136" s="1">
        <f t="shared" si="2"/>
        <v>772695.34384090477</v>
      </c>
    </row>
    <row r="137" spans="12:18">
      <c r="L137" s="8">
        <v>43313</v>
      </c>
      <c r="M137" s="1"/>
      <c r="N137" s="1">
        <v>1376931.1472679521</v>
      </c>
      <c r="O137" s="1"/>
      <c r="P137" s="1">
        <v>0</v>
      </c>
      <c r="Q137" s="1"/>
      <c r="R137" s="1">
        <f t="shared" si="2"/>
        <v>1376931.1472679521</v>
      </c>
    </row>
    <row r="138" spans="12:18">
      <c r="L138" s="8">
        <v>43344</v>
      </c>
      <c r="M138" s="1"/>
      <c r="N138" s="1">
        <v>1197520.5530674483</v>
      </c>
      <c r="O138" s="1"/>
      <c r="P138" s="1">
        <v>0</v>
      </c>
      <c r="Q138" s="1"/>
      <c r="R138" s="1">
        <f t="shared" si="2"/>
        <v>1197520.5530674483</v>
      </c>
    </row>
    <row r="139" spans="12:18">
      <c r="L139" s="8">
        <v>43374</v>
      </c>
      <c r="M139" s="1"/>
      <c r="N139" s="1">
        <v>1101489.6635149661</v>
      </c>
      <c r="O139" s="1"/>
      <c r="P139" s="1">
        <v>0</v>
      </c>
      <c r="Q139" s="1"/>
      <c r="R139" s="1">
        <f t="shared" si="2"/>
        <v>1101489.6635149661</v>
      </c>
    </row>
    <row r="140" spans="12:18">
      <c r="L140" s="8">
        <v>43405</v>
      </c>
      <c r="M140" s="1"/>
      <c r="N140" s="1">
        <v>1257937.7040891522</v>
      </c>
      <c r="O140" s="1"/>
      <c r="P140" s="1">
        <v>0</v>
      </c>
      <c r="Q140" s="1"/>
      <c r="R140" s="1">
        <f t="shared" si="2"/>
        <v>1257937.7040891522</v>
      </c>
    </row>
    <row r="141" spans="12:18">
      <c r="L141" s="8">
        <v>43435</v>
      </c>
      <c r="M141" s="1"/>
      <c r="N141" s="1">
        <v>1167888.2756794812</v>
      </c>
      <c r="O141" s="1"/>
      <c r="P141" s="1">
        <v>0</v>
      </c>
      <c r="Q141" s="1"/>
      <c r="R141" s="1">
        <f t="shared" si="2"/>
        <v>1167888.2756794812</v>
      </c>
    </row>
    <row r="142" spans="12:18">
      <c r="L142" s="8">
        <v>43466</v>
      </c>
      <c r="M142" s="1"/>
      <c r="N142" s="1">
        <v>778890.19990041433</v>
      </c>
      <c r="O142" s="1"/>
      <c r="P142" s="1">
        <v>0</v>
      </c>
      <c r="Q142" s="1"/>
      <c r="R142" s="1">
        <f t="shared" si="2"/>
        <v>778890.19990041433</v>
      </c>
    </row>
    <row r="143" spans="12:18">
      <c r="L143" s="8">
        <v>43497</v>
      </c>
      <c r="M143" s="1"/>
      <c r="N143" s="1">
        <v>1106206.5815416956</v>
      </c>
      <c r="O143" s="1"/>
      <c r="P143" s="1">
        <v>0</v>
      </c>
      <c r="Q143" s="1"/>
      <c r="R143" s="1">
        <f t="shared" si="2"/>
        <v>1106206.5815416956</v>
      </c>
    </row>
    <row r="144" spans="12:18">
      <c r="L144" s="8">
        <v>43525</v>
      </c>
      <c r="M144" s="1"/>
      <c r="N144" s="1">
        <v>1178239.7407251257</v>
      </c>
      <c r="O144" s="1"/>
      <c r="P144" s="1">
        <v>0</v>
      </c>
      <c r="Q144" s="1"/>
      <c r="R144" s="1">
        <f t="shared" si="2"/>
        <v>1178239.7407251257</v>
      </c>
    </row>
    <row r="145" spans="12:18">
      <c r="L145" s="8">
        <v>43556</v>
      </c>
      <c r="M145" s="1"/>
      <c r="N145" s="1">
        <v>1242468.2279451543</v>
      </c>
      <c r="O145" s="1"/>
      <c r="P145" s="1">
        <v>0</v>
      </c>
      <c r="Q145" s="1"/>
      <c r="R145" s="1">
        <f t="shared" si="2"/>
        <v>1242468.2279451543</v>
      </c>
    </row>
    <row r="146" spans="12:18">
      <c r="L146" s="8">
        <v>43586</v>
      </c>
      <c r="M146" s="1"/>
      <c r="N146" s="1">
        <v>1337331.3026704998</v>
      </c>
      <c r="O146" s="1"/>
      <c r="P146" s="1">
        <v>0</v>
      </c>
      <c r="Q146" s="1"/>
      <c r="R146" s="1">
        <f t="shared" si="2"/>
        <v>1337331.3026704998</v>
      </c>
    </row>
    <row r="147" spans="12:18">
      <c r="L147" s="8">
        <v>43617</v>
      </c>
      <c r="M147" s="1"/>
      <c r="N147" s="1">
        <v>1044932.0969354552</v>
      </c>
      <c r="O147" s="1"/>
      <c r="P147" s="1">
        <v>0</v>
      </c>
      <c r="Q147" s="1"/>
      <c r="R147" s="1">
        <f t="shared" si="2"/>
        <v>1044932.0969354552</v>
      </c>
    </row>
    <row r="148" spans="12:18">
      <c r="L148" s="8">
        <v>43647</v>
      </c>
      <c r="M148" s="1"/>
      <c r="N148" s="1">
        <v>619969.21120217128</v>
      </c>
      <c r="O148" s="1"/>
      <c r="P148" s="1">
        <v>0</v>
      </c>
      <c r="Q148" s="1"/>
      <c r="R148" s="1">
        <f t="shared" si="2"/>
        <v>619969.21120217128</v>
      </c>
    </row>
    <row r="149" spans="12:18">
      <c r="L149" s="8">
        <v>43678</v>
      </c>
      <c r="M149" s="1"/>
      <c r="N149" s="1">
        <v>1308444.420802237</v>
      </c>
      <c r="O149" s="1"/>
      <c r="P149" s="1">
        <v>0</v>
      </c>
      <c r="Q149" s="1"/>
      <c r="R149" s="1">
        <f t="shared" si="2"/>
        <v>1308444.420802237</v>
      </c>
    </row>
    <row r="150" spans="12:18">
      <c r="L150" s="8">
        <v>43709</v>
      </c>
      <c r="M150" s="1"/>
      <c r="N150" s="1">
        <v>1045039.9561174922</v>
      </c>
      <c r="O150" s="1"/>
      <c r="P150" s="1">
        <v>0</v>
      </c>
      <c r="Q150" s="1"/>
      <c r="R150" s="1">
        <f t="shared" si="2"/>
        <v>1045039.9561174922</v>
      </c>
    </row>
    <row r="151" spans="12:18">
      <c r="L151" s="8">
        <v>43739</v>
      </c>
      <c r="M151" s="1"/>
      <c r="N151" s="1">
        <v>1005828.7325968237</v>
      </c>
      <c r="O151" s="1"/>
      <c r="P151" s="1">
        <v>0</v>
      </c>
      <c r="Q151" s="1"/>
      <c r="R151" s="1">
        <f t="shared" si="2"/>
        <v>1005828.7325968237</v>
      </c>
    </row>
    <row r="152" spans="12:18">
      <c r="L152" s="8">
        <v>43770</v>
      </c>
      <c r="M152" s="1"/>
      <c r="N152" s="1">
        <v>1165510.3321321337</v>
      </c>
      <c r="O152" s="1"/>
      <c r="P152" s="1">
        <v>0</v>
      </c>
      <c r="Q152" s="1"/>
      <c r="R152" s="1">
        <f t="shared" si="2"/>
        <v>1165510.3321321337</v>
      </c>
    </row>
    <row r="153" spans="12:18">
      <c r="L153" s="8">
        <v>43800</v>
      </c>
      <c r="M153" s="1"/>
      <c r="N153" s="1">
        <v>1059470.0806934997</v>
      </c>
      <c r="O153" s="1"/>
      <c r="P153" s="1">
        <v>0</v>
      </c>
      <c r="Q153" s="1"/>
      <c r="R153" s="1">
        <f t="shared" si="2"/>
        <v>1059470.0806934997</v>
      </c>
    </row>
    <row r="154" spans="12:18">
      <c r="L154" s="8">
        <v>43831</v>
      </c>
      <c r="M154" s="1"/>
      <c r="N154" s="1">
        <v>628044.69333679427</v>
      </c>
      <c r="O154" s="1"/>
      <c r="P154" s="1">
        <v>0</v>
      </c>
      <c r="Q154" s="1"/>
      <c r="R154" s="1">
        <f t="shared" si="2"/>
        <v>628044.69333679427</v>
      </c>
    </row>
    <row r="155" spans="12:18">
      <c r="L155" s="8">
        <v>43862</v>
      </c>
      <c r="M155" s="1"/>
      <c r="N155" s="1">
        <v>982436.61371638696</v>
      </c>
      <c r="O155" s="1"/>
      <c r="P155" s="1">
        <v>0</v>
      </c>
      <c r="Q155" s="1"/>
      <c r="R155" s="1">
        <f t="shared" si="2"/>
        <v>982436.61371638696</v>
      </c>
    </row>
    <row r="156" spans="12:18">
      <c r="L156" s="8">
        <v>43891</v>
      </c>
      <c r="M156" s="1"/>
      <c r="N156" s="1">
        <v>1042401.5400619511</v>
      </c>
      <c r="O156" s="1"/>
      <c r="P156" s="1">
        <v>0</v>
      </c>
      <c r="Q156" s="1"/>
      <c r="R156" s="1">
        <f t="shared" si="2"/>
        <v>1042401.5400619511</v>
      </c>
    </row>
    <row r="157" spans="12:18">
      <c r="L157" s="8">
        <v>43922</v>
      </c>
      <c r="M157" s="1"/>
      <c r="N157" s="1">
        <v>1108333.5464271226</v>
      </c>
      <c r="O157" s="1"/>
      <c r="P157" s="1">
        <v>0</v>
      </c>
      <c r="Q157" s="1"/>
      <c r="R157" s="1">
        <f t="shared" si="2"/>
        <v>1108333.5464271226</v>
      </c>
    </row>
    <row r="158" spans="12:18">
      <c r="L158" s="8">
        <v>43952</v>
      </c>
      <c r="M158" s="1"/>
      <c r="N158" s="1">
        <v>1326247.6681800596</v>
      </c>
      <c r="O158" s="1"/>
      <c r="P158" s="1">
        <v>0</v>
      </c>
      <c r="Q158" s="1"/>
      <c r="R158" s="1">
        <f t="shared" si="2"/>
        <v>1326247.6681800596</v>
      </c>
    </row>
    <row r="159" spans="12:18">
      <c r="L159" s="8">
        <v>43983</v>
      </c>
      <c r="M159" s="1"/>
      <c r="N159" s="1">
        <v>1060357.4848223687</v>
      </c>
      <c r="P159" s="1">
        <v>0</v>
      </c>
      <c r="Q159" s="1"/>
      <c r="R159" s="1">
        <f t="shared" si="2"/>
        <v>1060357.4848223687</v>
      </c>
    </row>
    <row r="160" spans="12:18">
      <c r="L160" s="8">
        <v>44013</v>
      </c>
      <c r="N160" s="1">
        <v>621559.26808781922</v>
      </c>
      <c r="P160" s="1">
        <v>0</v>
      </c>
      <c r="Q160" s="1"/>
      <c r="R160" s="1">
        <f t="shared" ref="R160:R171" si="3">N160+P160</f>
        <v>621559.26808781922</v>
      </c>
    </row>
    <row r="161" spans="12:18">
      <c r="L161" s="8">
        <v>44044</v>
      </c>
      <c r="N161" s="1">
        <v>1313272.8386189698</v>
      </c>
      <c r="P161" s="1">
        <v>0</v>
      </c>
      <c r="Q161" s="1"/>
      <c r="R161" s="1">
        <f t="shared" si="3"/>
        <v>1313272.8386189698</v>
      </c>
    </row>
    <row r="162" spans="12:18">
      <c r="L162" s="8">
        <v>44075</v>
      </c>
      <c r="N162" s="1">
        <v>1038260.8391713938</v>
      </c>
      <c r="P162" s="1">
        <v>0</v>
      </c>
      <c r="Q162" s="1"/>
      <c r="R162" s="1">
        <f t="shared" si="3"/>
        <v>1038260.8391713938</v>
      </c>
    </row>
    <row r="163" spans="12:18">
      <c r="L163" s="8">
        <v>44105</v>
      </c>
      <c r="N163" s="1">
        <v>1010527.6925130021</v>
      </c>
      <c r="P163" s="1">
        <v>0</v>
      </c>
      <c r="Q163" s="1"/>
      <c r="R163" s="1">
        <f t="shared" si="3"/>
        <v>1010527.6925130021</v>
      </c>
    </row>
    <row r="164" spans="12:18">
      <c r="L164" s="8">
        <v>44136</v>
      </c>
      <c r="N164" s="1">
        <v>1183235.8417748718</v>
      </c>
      <c r="P164" s="1">
        <v>0</v>
      </c>
      <c r="Q164" s="1"/>
      <c r="R164" s="1">
        <f t="shared" si="3"/>
        <v>1183235.8417748718</v>
      </c>
    </row>
    <row r="165" spans="12:18">
      <c r="L165" s="8">
        <v>44166</v>
      </c>
      <c r="N165" s="1">
        <v>1058817.9373356714</v>
      </c>
      <c r="P165" s="1">
        <v>0</v>
      </c>
      <c r="Q165" s="1"/>
      <c r="R165" s="1">
        <f t="shared" si="3"/>
        <v>1058817.9373356714</v>
      </c>
    </row>
    <row r="166" spans="12:18">
      <c r="L166" s="8">
        <v>44197</v>
      </c>
      <c r="N166" s="1">
        <v>625636.83523839526</v>
      </c>
      <c r="P166" s="1">
        <v>0</v>
      </c>
      <c r="Q166" s="1"/>
      <c r="R166" s="1">
        <f t="shared" si="3"/>
        <v>625636.83523839526</v>
      </c>
    </row>
    <row r="167" spans="12:18">
      <c r="L167" s="8">
        <v>44228</v>
      </c>
      <c r="N167" s="1">
        <v>1004534.5911187404</v>
      </c>
      <c r="P167" s="1">
        <v>0</v>
      </c>
      <c r="Q167" s="1"/>
      <c r="R167" s="1">
        <f t="shared" si="3"/>
        <v>1004534.5911187404</v>
      </c>
    </row>
    <row r="168" spans="12:18">
      <c r="L168" s="8">
        <v>44256</v>
      </c>
      <c r="N168" s="1">
        <v>1040776.7195666253</v>
      </c>
      <c r="P168" s="1">
        <v>0</v>
      </c>
      <c r="Q168" s="1"/>
      <c r="R168" s="1">
        <f t="shared" si="3"/>
        <v>1040776.7195666253</v>
      </c>
    </row>
    <row r="169" spans="12:18">
      <c r="L169" s="8">
        <v>44287</v>
      </c>
      <c r="N169" s="1">
        <v>1122448.6287365488</v>
      </c>
      <c r="P169" s="1">
        <v>0</v>
      </c>
      <c r="Q169" s="1"/>
      <c r="R169" s="1">
        <f t="shared" si="3"/>
        <v>1122448.6287365488</v>
      </c>
    </row>
    <row r="170" spans="12:18">
      <c r="L170" s="8">
        <v>44317</v>
      </c>
      <c r="N170" s="1">
        <v>1340207.6064355583</v>
      </c>
      <c r="P170" s="1">
        <v>0</v>
      </c>
      <c r="Q170" s="1"/>
      <c r="R170" s="1">
        <f t="shared" si="3"/>
        <v>1340207.6064355583</v>
      </c>
    </row>
    <row r="171" spans="12:18">
      <c r="L171" s="8">
        <v>44348</v>
      </c>
      <c r="N171" s="1">
        <v>1071174.2153180277</v>
      </c>
      <c r="P171" s="1">
        <v>0</v>
      </c>
      <c r="Q171" s="1"/>
      <c r="R171" s="1">
        <f t="shared" si="3"/>
        <v>1071174.2153180277</v>
      </c>
    </row>
  </sheetData>
  <mergeCells count="2">
    <mergeCell ref="C2:D2"/>
    <mergeCell ref="G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2:N171"/>
  <sheetViews>
    <sheetView showGridLines="0" workbookViewId="0">
      <selection activeCell="G23" sqref="G23"/>
    </sheetView>
  </sheetViews>
  <sheetFormatPr defaultColWidth="9" defaultRowHeight="14.25"/>
  <cols>
    <col min="1" max="1" width="9" style="14"/>
    <col min="2" max="2" width="12.375" style="14" bestFit="1" customWidth="1"/>
    <col min="3" max="3" width="7.375" style="14" bestFit="1" customWidth="1"/>
    <col min="4" max="4" width="8.625" style="14" bestFit="1" customWidth="1"/>
    <col min="5" max="5" width="9" style="14"/>
    <col min="6" max="6" width="10.25" style="14" bestFit="1" customWidth="1"/>
    <col min="7" max="7" width="8.375" style="14" bestFit="1" customWidth="1"/>
    <col min="8" max="8" width="8.625" style="14" bestFit="1" customWidth="1"/>
    <col min="9" max="12" width="9" style="14"/>
    <col min="13" max="13" width="11.5" style="14" bestFit="1" customWidth="1"/>
    <col min="14" max="14" width="13.75" style="14" bestFit="1" customWidth="1"/>
    <col min="15" max="16384" width="9" style="14"/>
  </cols>
  <sheetData>
    <row r="2" spans="2:14" ht="15">
      <c r="B2" s="2"/>
      <c r="C2" s="39" t="s">
        <v>97</v>
      </c>
      <c r="D2" s="40"/>
      <c r="F2" s="2"/>
      <c r="G2" s="39" t="s">
        <v>97</v>
      </c>
      <c r="H2" s="40"/>
    </row>
    <row r="3" spans="2:14" ht="15">
      <c r="B3" s="23" t="s">
        <v>30</v>
      </c>
      <c r="C3" s="11" t="s">
        <v>13</v>
      </c>
      <c r="D3" s="11" t="s">
        <v>17</v>
      </c>
      <c r="F3" s="23" t="s">
        <v>20</v>
      </c>
      <c r="G3" s="11" t="s">
        <v>13</v>
      </c>
      <c r="H3" s="11" t="s">
        <v>17</v>
      </c>
      <c r="M3" s="14" t="s">
        <v>13</v>
      </c>
      <c r="N3" s="14" t="s">
        <v>102</v>
      </c>
    </row>
    <row r="4" spans="2:14">
      <c r="B4" s="15" t="s">
        <v>57</v>
      </c>
      <c r="C4" s="16">
        <f>SUM(M4:M6)</f>
        <v>2137034.5098999999</v>
      </c>
      <c r="D4" s="12"/>
      <c r="F4" s="12" t="s">
        <v>85</v>
      </c>
      <c r="G4" s="16">
        <f>SUM(C4:C7)</f>
        <v>8463849.1397999991</v>
      </c>
      <c r="H4" s="12"/>
      <c r="L4" s="8">
        <v>39264</v>
      </c>
      <c r="M4" s="1">
        <v>710571.36</v>
      </c>
      <c r="N4" s="1"/>
    </row>
    <row r="5" spans="2:14">
      <c r="B5" s="12" t="s">
        <v>58</v>
      </c>
      <c r="C5" s="16">
        <f>SUM(M7:M9)</f>
        <v>2016922.7999999998</v>
      </c>
      <c r="D5" s="12"/>
      <c r="F5" s="12" t="s">
        <v>86</v>
      </c>
      <c r="G5" s="16">
        <f>SUM(C8:C11)</f>
        <v>10458468.57</v>
      </c>
      <c r="H5" s="12"/>
      <c r="L5" s="8">
        <v>39295</v>
      </c>
      <c r="M5" s="1">
        <v>751962.83</v>
      </c>
      <c r="N5" s="1"/>
    </row>
    <row r="6" spans="2:14">
      <c r="B6" s="12" t="s">
        <v>59</v>
      </c>
      <c r="C6" s="16">
        <f>SUM(M10:M12)</f>
        <v>2080580.0499</v>
      </c>
      <c r="D6" s="12"/>
      <c r="F6" s="12" t="s">
        <v>87</v>
      </c>
      <c r="G6" s="16">
        <f>SUM(C12:C15)</f>
        <v>10555135.790000001</v>
      </c>
      <c r="H6" s="12"/>
      <c r="L6" s="8">
        <v>39326</v>
      </c>
      <c r="M6" s="1">
        <v>674500.3199</v>
      </c>
      <c r="N6" s="1"/>
    </row>
    <row r="7" spans="2:14">
      <c r="B7" s="12" t="s">
        <v>60</v>
      </c>
      <c r="C7" s="16">
        <f>SUM(M13:M15)</f>
        <v>2229311.7799999998</v>
      </c>
      <c r="D7" s="12"/>
      <c r="F7" s="12" t="s">
        <v>88</v>
      </c>
      <c r="G7" s="16">
        <f>SUM(C16:C19)</f>
        <v>10348747.309900001</v>
      </c>
      <c r="H7" s="12"/>
      <c r="L7" s="8">
        <v>39356</v>
      </c>
      <c r="M7" s="1">
        <v>730598.2</v>
      </c>
      <c r="N7" s="1"/>
    </row>
    <row r="8" spans="2:14">
      <c r="B8" s="12" t="s">
        <v>61</v>
      </c>
      <c r="C8" s="16">
        <f>SUM(M16:M18)</f>
        <v>2474728.87</v>
      </c>
      <c r="D8" s="12"/>
      <c r="F8" s="12" t="s">
        <v>89</v>
      </c>
      <c r="G8" s="16">
        <f>SUM(C20:C23)</f>
        <v>9858389.6496000011</v>
      </c>
      <c r="H8" s="12"/>
      <c r="L8" s="8">
        <v>39387</v>
      </c>
      <c r="M8" s="1">
        <v>703224.51</v>
      </c>
      <c r="N8" s="1"/>
    </row>
    <row r="9" spans="2:14">
      <c r="B9" s="12" t="s">
        <v>62</v>
      </c>
      <c r="C9" s="16">
        <f>SUM(M19:M21)</f>
        <v>2514041.13</v>
      </c>
      <c r="D9" s="12"/>
      <c r="F9" s="12" t="s">
        <v>90</v>
      </c>
      <c r="G9" s="16">
        <f>SUM(C24:C27)</f>
        <v>9511011.8299000002</v>
      </c>
      <c r="H9" s="12"/>
      <c r="L9" s="8">
        <v>39417</v>
      </c>
      <c r="M9" s="1">
        <v>583100.09</v>
      </c>
      <c r="N9" s="1"/>
    </row>
    <row r="10" spans="2:14">
      <c r="B10" s="12" t="s">
        <v>63</v>
      </c>
      <c r="C10" s="16">
        <f>SUM(M22:M24)</f>
        <v>2715838.55</v>
      </c>
      <c r="D10" s="12"/>
      <c r="F10" s="12" t="s">
        <v>91</v>
      </c>
      <c r="G10" s="16">
        <f>SUM(C28:C31)</f>
        <v>9190441.25</v>
      </c>
      <c r="H10" s="12"/>
      <c r="L10" s="8">
        <v>39448</v>
      </c>
      <c r="M10" s="1">
        <v>697132.93</v>
      </c>
      <c r="N10" s="1"/>
    </row>
    <row r="11" spans="2:14">
      <c r="B11" s="12" t="s">
        <v>64</v>
      </c>
      <c r="C11" s="16">
        <f>SUM(M25:M27)</f>
        <v>2753860.02</v>
      </c>
      <c r="D11" s="12"/>
      <c r="F11" s="12" t="s">
        <v>92</v>
      </c>
      <c r="G11" s="16">
        <f>SUM(C32:C35)</f>
        <v>9728653.0799000002</v>
      </c>
      <c r="H11" s="16"/>
      <c r="L11" s="8">
        <v>39479</v>
      </c>
      <c r="M11" s="1">
        <v>707878.9399</v>
      </c>
      <c r="N11" s="1"/>
    </row>
    <row r="12" spans="2:14">
      <c r="B12" s="12" t="s">
        <v>65</v>
      </c>
      <c r="C12" s="16">
        <f>SUM(M28:M30)</f>
        <v>2796274.42</v>
      </c>
      <c r="D12" s="12"/>
      <c r="F12" s="12" t="s">
        <v>93</v>
      </c>
      <c r="G12" s="16">
        <f>SUM(C36:C39)</f>
        <v>10579743.41</v>
      </c>
      <c r="H12" s="16"/>
      <c r="L12" s="8">
        <v>39508</v>
      </c>
      <c r="M12" s="1">
        <v>675568.18</v>
      </c>
      <c r="N12" s="1"/>
    </row>
    <row r="13" spans="2:14">
      <c r="B13" s="12" t="s">
        <v>66</v>
      </c>
      <c r="C13" s="16">
        <f>SUM(M31:M33)</f>
        <v>2506436.2400000002</v>
      </c>
      <c r="D13" s="12"/>
      <c r="F13" s="12" t="s">
        <v>94</v>
      </c>
      <c r="G13" s="12"/>
      <c r="H13" s="16">
        <f>SUM(D40:D43)</f>
        <v>10965849.167023689</v>
      </c>
      <c r="L13" s="8">
        <v>39539</v>
      </c>
      <c r="M13" s="1">
        <v>739973.06</v>
      </c>
      <c r="N13" s="1"/>
    </row>
    <row r="14" spans="2:14">
      <c r="B14" s="12" t="s">
        <v>69</v>
      </c>
      <c r="C14" s="16">
        <f>SUM(M34:M36)</f>
        <v>2614670.4</v>
      </c>
      <c r="D14" s="12"/>
      <c r="F14" s="12" t="s">
        <v>95</v>
      </c>
      <c r="G14" s="12"/>
      <c r="H14" s="16">
        <f>SUM(D44:D47)</f>
        <v>11344643.237572353</v>
      </c>
      <c r="L14" s="8">
        <v>39569</v>
      </c>
      <c r="M14" s="1">
        <v>758910.34</v>
      </c>
      <c r="N14" s="1"/>
    </row>
    <row r="15" spans="2:14">
      <c r="B15" s="12" t="s">
        <v>67</v>
      </c>
      <c r="C15" s="16">
        <f>SUM(M37:M39)</f>
        <v>2637754.73</v>
      </c>
      <c r="D15" s="12"/>
      <c r="F15" s="12" t="s">
        <v>96</v>
      </c>
      <c r="G15" s="12"/>
      <c r="H15" s="16">
        <f>SUM(D48:D51)</f>
        <v>11556546.829356806</v>
      </c>
      <c r="L15" s="8">
        <v>39600</v>
      </c>
      <c r="M15" s="1">
        <v>730428.38</v>
      </c>
      <c r="N15" s="1"/>
    </row>
    <row r="16" spans="2:14">
      <c r="B16" s="12" t="s">
        <v>68</v>
      </c>
      <c r="C16" s="16">
        <f>SUM(M40:M42)</f>
        <v>2542807.31</v>
      </c>
      <c r="D16" s="12"/>
      <c r="F16" s="12" t="s">
        <v>108</v>
      </c>
      <c r="G16" s="12"/>
      <c r="H16" s="16">
        <f>SUM(D52:D55)</f>
        <v>11766753.695021097</v>
      </c>
      <c r="L16" s="8">
        <v>39630</v>
      </c>
      <c r="M16" s="1">
        <v>832674.56</v>
      </c>
      <c r="N16" s="1"/>
    </row>
    <row r="17" spans="2:14">
      <c r="B17" s="12" t="s">
        <v>70</v>
      </c>
      <c r="C17" s="16">
        <f>SUM(M43:M45)</f>
        <v>2622554.17</v>
      </c>
      <c r="D17" s="12"/>
      <c r="F17" s="12" t="s">
        <v>118</v>
      </c>
      <c r="G17" s="12"/>
      <c r="H17" s="16">
        <f>SUM(D56:D59)</f>
        <v>11860656.701333571</v>
      </c>
      <c r="L17" s="8">
        <v>39661</v>
      </c>
      <c r="M17" s="1">
        <v>793755.79</v>
      </c>
      <c r="N17" s="1"/>
    </row>
    <row r="18" spans="2:14">
      <c r="B18" s="12" t="s">
        <v>71</v>
      </c>
      <c r="C18" s="16">
        <f>SUM(M46:M48)</f>
        <v>2570666.66</v>
      </c>
      <c r="D18" s="12"/>
      <c r="L18" s="8">
        <v>39692</v>
      </c>
      <c r="M18" s="1">
        <v>848298.52</v>
      </c>
      <c r="N18" s="1"/>
    </row>
    <row r="19" spans="2:14">
      <c r="B19" s="12" t="s">
        <v>72</v>
      </c>
      <c r="C19" s="16">
        <f>SUM(M49:M51)</f>
        <v>2612719.1699000001</v>
      </c>
      <c r="D19" s="12"/>
      <c r="L19" s="8">
        <v>39722</v>
      </c>
      <c r="M19" s="1">
        <v>876755.95</v>
      </c>
      <c r="N19" s="1"/>
    </row>
    <row r="20" spans="2:14">
      <c r="B20" s="12" t="s">
        <v>73</v>
      </c>
      <c r="C20" s="16">
        <f>SUM(M52:M54)</f>
        <v>2641408.6997000002</v>
      </c>
      <c r="D20" s="12"/>
      <c r="L20" s="8">
        <v>39753</v>
      </c>
      <c r="M20" s="1">
        <v>862915.03</v>
      </c>
      <c r="N20" s="1"/>
    </row>
    <row r="21" spans="2:14">
      <c r="B21" s="12" t="s">
        <v>74</v>
      </c>
      <c r="C21" s="16">
        <f>SUM(M55:M57)</f>
        <v>2490017.62</v>
      </c>
      <c r="D21" s="12"/>
      <c r="L21" s="8">
        <v>39783</v>
      </c>
      <c r="M21" s="1">
        <v>774370.15</v>
      </c>
      <c r="N21" s="1"/>
    </row>
    <row r="22" spans="2:14">
      <c r="B22" s="12" t="s">
        <v>75</v>
      </c>
      <c r="C22" s="16">
        <f>SUM(M58:M60)</f>
        <v>2255224.29</v>
      </c>
      <c r="D22" s="12"/>
      <c r="L22" s="8">
        <v>39814</v>
      </c>
      <c r="M22" s="1">
        <v>891161.38</v>
      </c>
      <c r="N22" s="1"/>
    </row>
    <row r="23" spans="2:14">
      <c r="B23" s="12" t="s">
        <v>76</v>
      </c>
      <c r="C23" s="16">
        <f>SUM(M61:M63)</f>
        <v>2471739.0399000002</v>
      </c>
      <c r="D23" s="12"/>
      <c r="L23" s="8">
        <v>39845</v>
      </c>
      <c r="M23" s="1">
        <v>906775.19</v>
      </c>
      <c r="N23" s="1"/>
    </row>
    <row r="24" spans="2:14">
      <c r="B24" s="12" t="s">
        <v>77</v>
      </c>
      <c r="C24" s="16">
        <f>SUM(M64:M66)</f>
        <v>2374797.08</v>
      </c>
      <c r="D24" s="12"/>
      <c r="L24" s="8">
        <v>39873</v>
      </c>
      <c r="M24" s="1">
        <v>917901.98</v>
      </c>
      <c r="N24" s="1"/>
    </row>
    <row r="25" spans="2:14">
      <c r="B25" s="12" t="s">
        <v>78</v>
      </c>
      <c r="C25" s="16">
        <f>SUM(M67:M69)</f>
        <v>2407038.9999000002</v>
      </c>
      <c r="D25" s="12"/>
      <c r="L25" s="8">
        <v>39904</v>
      </c>
      <c r="M25" s="1">
        <v>910470.54</v>
      </c>
      <c r="N25" s="1"/>
    </row>
    <row r="26" spans="2:14">
      <c r="B26" s="12" t="s">
        <v>79</v>
      </c>
      <c r="C26" s="16">
        <f>SUM(M70:M72)</f>
        <v>2279577.65</v>
      </c>
      <c r="D26" s="12"/>
      <c r="L26" s="8">
        <v>39934</v>
      </c>
      <c r="M26" s="1">
        <v>933402.47</v>
      </c>
      <c r="N26" s="1"/>
    </row>
    <row r="27" spans="2:14">
      <c r="B27" s="12" t="s">
        <v>80</v>
      </c>
      <c r="C27" s="16">
        <f>SUM(M73:M75)</f>
        <v>2449598.1</v>
      </c>
      <c r="D27" s="12"/>
      <c r="L27" s="8">
        <v>39965</v>
      </c>
      <c r="M27" s="1">
        <v>909987.01</v>
      </c>
      <c r="N27" s="1"/>
    </row>
    <row r="28" spans="2:14">
      <c r="B28" s="12" t="s">
        <v>81</v>
      </c>
      <c r="C28" s="16">
        <f>SUM(M76:M78)</f>
        <v>2281556.5499999998</v>
      </c>
      <c r="D28" s="12"/>
      <c r="L28" s="8">
        <v>39995</v>
      </c>
      <c r="M28" s="1">
        <v>994473.68</v>
      </c>
      <c r="N28" s="1"/>
    </row>
    <row r="29" spans="2:14">
      <c r="B29" s="12" t="s">
        <v>82</v>
      </c>
      <c r="C29" s="16">
        <f>SUM(M79:M81)</f>
        <v>2353502.0499999998</v>
      </c>
      <c r="D29" s="17"/>
      <c r="L29" s="8">
        <v>40026</v>
      </c>
      <c r="M29" s="1">
        <v>867435.53</v>
      </c>
      <c r="N29" s="1"/>
    </row>
    <row r="30" spans="2:14">
      <c r="B30" s="12" t="s">
        <v>83</v>
      </c>
      <c r="C30" s="16">
        <f>SUM(M82:M84)</f>
        <v>2111920.3400000003</v>
      </c>
      <c r="D30" s="12"/>
      <c r="L30" s="8">
        <v>40057</v>
      </c>
      <c r="M30" s="1">
        <v>934365.21</v>
      </c>
      <c r="N30" s="1"/>
    </row>
    <row r="31" spans="2:14">
      <c r="B31" s="12" t="s">
        <v>84</v>
      </c>
      <c r="C31" s="16">
        <f>SUM(M85:M87)</f>
        <v>2443462.31</v>
      </c>
      <c r="D31" s="12"/>
      <c r="L31" s="8">
        <v>40087</v>
      </c>
      <c r="M31" s="1">
        <v>862466.55</v>
      </c>
      <c r="N31" s="1"/>
    </row>
    <row r="32" spans="2:14">
      <c r="B32" s="12" t="s">
        <v>35</v>
      </c>
      <c r="C32" s="16">
        <f>SUM(M88:M90)</f>
        <v>2362706.06</v>
      </c>
      <c r="D32" s="16"/>
      <c r="L32" s="8">
        <v>40118</v>
      </c>
      <c r="M32" s="1">
        <v>853636.17</v>
      </c>
      <c r="N32" s="1"/>
    </row>
    <row r="33" spans="2:14">
      <c r="B33" s="12" t="s">
        <v>36</v>
      </c>
      <c r="C33" s="16">
        <f>SUM(M91:M93)</f>
        <v>2451843.94</v>
      </c>
      <c r="D33" s="16"/>
      <c r="L33" s="8">
        <v>40148</v>
      </c>
      <c r="M33" s="1">
        <v>790333.52</v>
      </c>
      <c r="N33" s="1"/>
    </row>
    <row r="34" spans="2:14">
      <c r="B34" s="12" t="s">
        <v>37</v>
      </c>
      <c r="C34" s="16">
        <f>SUM(M94:M96)</f>
        <v>2311859.2899000002</v>
      </c>
      <c r="D34" s="16"/>
      <c r="L34" s="8">
        <v>40179</v>
      </c>
      <c r="M34" s="1">
        <v>802706.53</v>
      </c>
      <c r="N34" s="1"/>
    </row>
    <row r="35" spans="2:14">
      <c r="B35" s="12" t="s">
        <v>38</v>
      </c>
      <c r="C35" s="16">
        <f>SUM(M97:M99)</f>
        <v>2602243.79</v>
      </c>
      <c r="D35" s="16"/>
      <c r="L35" s="8">
        <v>40210</v>
      </c>
      <c r="M35" s="1">
        <v>865127.04</v>
      </c>
      <c r="N35" s="1"/>
    </row>
    <row r="36" spans="2:14">
      <c r="B36" s="12" t="s">
        <v>39</v>
      </c>
      <c r="C36" s="16">
        <f>SUM(M100:M102)</f>
        <v>2537048</v>
      </c>
      <c r="D36" s="16"/>
      <c r="L36" s="8">
        <v>40238</v>
      </c>
      <c r="M36" s="1">
        <v>946836.83</v>
      </c>
      <c r="N36" s="1"/>
    </row>
    <row r="37" spans="2:14">
      <c r="B37" s="12" t="s">
        <v>40</v>
      </c>
      <c r="C37" s="16">
        <f>SUM(M103:M105)</f>
        <v>2738718.58</v>
      </c>
      <c r="D37" s="16"/>
      <c r="L37" s="8">
        <v>40269</v>
      </c>
      <c r="M37" s="1">
        <v>846724.55</v>
      </c>
      <c r="N37" s="1"/>
    </row>
    <row r="38" spans="2:14">
      <c r="B38" s="12" t="s">
        <v>41</v>
      </c>
      <c r="C38" s="16">
        <f>SUM(M106:M108)</f>
        <v>2488621.64</v>
      </c>
      <c r="D38" s="16"/>
      <c r="L38" s="8">
        <v>40299</v>
      </c>
      <c r="M38" s="1">
        <v>845901.25</v>
      </c>
      <c r="N38" s="1"/>
    </row>
    <row r="39" spans="2:14">
      <c r="B39" s="12" t="s">
        <v>42</v>
      </c>
      <c r="C39" s="16">
        <f>SUM(M109:M111)</f>
        <v>2815355.19</v>
      </c>
      <c r="D39" s="16"/>
      <c r="L39" s="8">
        <v>40330</v>
      </c>
      <c r="M39" s="1">
        <v>945128.93</v>
      </c>
      <c r="N39" s="1"/>
    </row>
    <row r="40" spans="2:14">
      <c r="B40" s="12" t="s">
        <v>43</v>
      </c>
      <c r="C40" s="16">
        <f>SUM(M112:M114)</f>
        <v>2729683.25</v>
      </c>
      <c r="D40" s="16">
        <f>SUM(N112:N114)</f>
        <v>2692365.547902727</v>
      </c>
      <c r="L40" s="8">
        <v>40360</v>
      </c>
      <c r="M40" s="1">
        <v>872497.27</v>
      </c>
      <c r="N40" s="1"/>
    </row>
    <row r="41" spans="2:14">
      <c r="B41" s="12" t="s">
        <v>44</v>
      </c>
      <c r="C41" s="16">
        <f>SUM(M115:M117)</f>
        <v>2793087.88</v>
      </c>
      <c r="D41" s="16">
        <f>SUM(N115:N117)</f>
        <v>2790986.5812346619</v>
      </c>
      <c r="L41" s="8">
        <v>40391</v>
      </c>
      <c r="M41" s="1">
        <v>884535.93</v>
      </c>
      <c r="N41" s="1"/>
    </row>
    <row r="42" spans="2:14">
      <c r="B42" s="12" t="s">
        <v>45</v>
      </c>
      <c r="C42" s="16">
        <f>SUM(M118:M120)</f>
        <v>2341083.0699999998</v>
      </c>
      <c r="D42" s="16">
        <f>SUM(N118:N120)</f>
        <v>2580557.6448215041</v>
      </c>
      <c r="L42" s="8">
        <v>40422</v>
      </c>
      <c r="M42" s="1">
        <v>785774.11</v>
      </c>
      <c r="N42" s="1"/>
    </row>
    <row r="43" spans="2:14">
      <c r="B43" s="12" t="s">
        <v>46</v>
      </c>
      <c r="C43" s="12"/>
      <c r="D43" s="16">
        <f>SUM(N121:N123)</f>
        <v>2901939.3930647955</v>
      </c>
      <c r="L43" s="8">
        <v>40452</v>
      </c>
      <c r="M43" s="1">
        <v>865473.15</v>
      </c>
      <c r="N43" s="1"/>
    </row>
    <row r="44" spans="2:14">
      <c r="B44" s="12" t="s">
        <v>47</v>
      </c>
      <c r="C44" s="12"/>
      <c r="D44" s="16">
        <f>SUM(N124:N126)</f>
        <v>2730915.3940095347</v>
      </c>
      <c r="L44" s="8">
        <v>40483</v>
      </c>
      <c r="M44" s="1">
        <v>934782.96</v>
      </c>
      <c r="N44" s="1"/>
    </row>
    <row r="45" spans="2:14">
      <c r="B45" s="12" t="s">
        <v>48</v>
      </c>
      <c r="C45" s="12"/>
      <c r="D45" s="16">
        <f>SUM(N127:N129)</f>
        <v>2911588.5601349901</v>
      </c>
      <c r="L45" s="8">
        <v>40513</v>
      </c>
      <c r="M45" s="1">
        <v>822298.06</v>
      </c>
      <c r="N45" s="1"/>
    </row>
    <row r="46" spans="2:14">
      <c r="B46" s="12" t="s">
        <v>49</v>
      </c>
      <c r="C46" s="12"/>
      <c r="D46" s="16">
        <f>SUM(N130:N132)</f>
        <v>2692520.2063582018</v>
      </c>
      <c r="L46" s="8">
        <v>40544</v>
      </c>
      <c r="M46" s="1">
        <v>758025.28</v>
      </c>
      <c r="N46" s="1"/>
    </row>
    <row r="47" spans="2:14">
      <c r="B47" s="12" t="s">
        <v>50</v>
      </c>
      <c r="C47" s="12"/>
      <c r="D47" s="16">
        <f>SUM(N133:N135)</f>
        <v>3009619.0770696267</v>
      </c>
      <c r="L47" s="8">
        <v>40575</v>
      </c>
      <c r="M47" s="1">
        <v>857037.96</v>
      </c>
      <c r="N47" s="1"/>
    </row>
    <row r="48" spans="2:14">
      <c r="B48" s="12" t="s">
        <v>51</v>
      </c>
      <c r="C48" s="12"/>
      <c r="D48" s="16">
        <f>SUM(N136:N138)</f>
        <v>2780484.7902154108</v>
      </c>
      <c r="L48" s="8">
        <v>40603</v>
      </c>
      <c r="M48" s="1">
        <v>955603.42</v>
      </c>
      <c r="N48" s="1"/>
    </row>
    <row r="49" spans="2:14">
      <c r="B49" s="12" t="s">
        <v>52</v>
      </c>
      <c r="C49" s="12"/>
      <c r="D49" s="16">
        <f>SUM(N139:N141)</f>
        <v>2965574.9641686147</v>
      </c>
      <c r="L49" s="8">
        <v>40634</v>
      </c>
      <c r="M49" s="1">
        <v>755022.0699</v>
      </c>
      <c r="N49" s="1"/>
    </row>
    <row r="50" spans="2:14">
      <c r="B50" s="12" t="s">
        <v>53</v>
      </c>
      <c r="C50" s="12"/>
      <c r="D50" s="16">
        <f>SUM(N142:N144)</f>
        <v>2743765.410795501</v>
      </c>
      <c r="L50" s="8">
        <v>40664</v>
      </c>
      <c r="M50" s="1">
        <v>970925.2</v>
      </c>
      <c r="N50" s="1"/>
    </row>
    <row r="51" spans="2:14">
      <c r="B51" s="12" t="s">
        <v>54</v>
      </c>
      <c r="C51" s="12"/>
      <c r="D51" s="16">
        <f>SUM(N145:N147)</f>
        <v>3066721.6641772799</v>
      </c>
      <c r="L51" s="8">
        <v>40695</v>
      </c>
      <c r="M51" s="1">
        <v>886771.9</v>
      </c>
      <c r="N51" s="1"/>
    </row>
    <row r="52" spans="2:14">
      <c r="B52" s="12" t="s">
        <v>104</v>
      </c>
      <c r="C52" s="12"/>
      <c r="D52" s="16">
        <f>SUM(N148:N150)</f>
        <v>2835361.0316657107</v>
      </c>
      <c r="L52" s="8">
        <v>40725</v>
      </c>
      <c r="M52" s="1">
        <v>852761.91989999998</v>
      </c>
      <c r="N52" s="1"/>
    </row>
    <row r="53" spans="2:14">
      <c r="B53" s="12" t="s">
        <v>105</v>
      </c>
      <c r="C53" s="12"/>
      <c r="D53" s="16">
        <f>SUM(N151:N153)</f>
        <v>3015300.4541924931</v>
      </c>
      <c r="L53" s="8">
        <v>40756</v>
      </c>
      <c r="M53" s="1">
        <v>938668.83990000002</v>
      </c>
      <c r="N53" s="1"/>
    </row>
    <row r="54" spans="2:14">
      <c r="B54" s="12" t="s">
        <v>106</v>
      </c>
      <c r="C54" s="12"/>
      <c r="D54" s="16">
        <f>SUM(N154:N156)</f>
        <v>2799049.8302631606</v>
      </c>
      <c r="L54" s="8">
        <v>40787</v>
      </c>
      <c r="M54" s="1">
        <v>849977.9399</v>
      </c>
      <c r="N54" s="1"/>
    </row>
    <row r="55" spans="2:14">
      <c r="B55" s="12" t="s">
        <v>107</v>
      </c>
      <c r="C55" s="12"/>
      <c r="D55" s="16">
        <f>SUM(N157:N159)</f>
        <v>3117042.3788997326</v>
      </c>
      <c r="L55" s="8">
        <v>40817</v>
      </c>
      <c r="M55" s="1">
        <v>922718.73</v>
      </c>
      <c r="N55" s="1"/>
    </row>
    <row r="56" spans="2:14">
      <c r="B56" s="12" t="s">
        <v>114</v>
      </c>
      <c r="C56" s="12"/>
      <c r="D56" s="16">
        <f>SUM(N160:N162)</f>
        <v>2857454.3337151264</v>
      </c>
      <c r="L56" s="8">
        <v>40848</v>
      </c>
      <c r="M56" s="1">
        <v>803772.88</v>
      </c>
      <c r="N56" s="1"/>
    </row>
    <row r="57" spans="2:14">
      <c r="B57" s="12" t="s">
        <v>115</v>
      </c>
      <c r="C57" s="12"/>
      <c r="D57" s="16">
        <f>SUM(N163:N165)</f>
        <v>3041482.354533527</v>
      </c>
      <c r="L57" s="8">
        <v>40878</v>
      </c>
      <c r="M57" s="1">
        <v>763526.01</v>
      </c>
      <c r="N57" s="1"/>
    </row>
    <row r="58" spans="2:14">
      <c r="B58" s="12" t="s">
        <v>116</v>
      </c>
      <c r="C58" s="12"/>
      <c r="D58" s="16">
        <f>SUM(N166:N168)</f>
        <v>2820036.4041919699</v>
      </c>
      <c r="L58" s="8">
        <v>40909</v>
      </c>
      <c r="M58" s="1">
        <v>669441.92000000004</v>
      </c>
      <c r="N58" s="1"/>
    </row>
    <row r="59" spans="2:14">
      <c r="B59" s="12" t="s">
        <v>117</v>
      </c>
      <c r="C59" s="12"/>
      <c r="D59" s="16">
        <f>SUM(N169:N172)</f>
        <v>3141683.6088929484</v>
      </c>
      <c r="L59" s="8">
        <v>40940</v>
      </c>
      <c r="M59" s="1">
        <v>838566.12</v>
      </c>
      <c r="N59" s="1"/>
    </row>
    <row r="60" spans="2:14">
      <c r="L60" s="8">
        <v>40969</v>
      </c>
      <c r="M60" s="1">
        <v>747216.25</v>
      </c>
      <c r="N60" s="1"/>
    </row>
    <row r="61" spans="2:14">
      <c r="L61" s="8">
        <v>41000</v>
      </c>
      <c r="M61" s="1">
        <v>662841.1899</v>
      </c>
      <c r="N61" s="1"/>
    </row>
    <row r="62" spans="2:14">
      <c r="L62" s="8">
        <v>41030</v>
      </c>
      <c r="M62" s="1">
        <v>894465.93</v>
      </c>
      <c r="N62" s="1"/>
    </row>
    <row r="63" spans="2:14">
      <c r="L63" s="8">
        <v>41061</v>
      </c>
      <c r="M63" s="1">
        <v>914431.92</v>
      </c>
      <c r="N63" s="1"/>
    </row>
    <row r="64" spans="2:14">
      <c r="L64" s="8">
        <v>41091</v>
      </c>
      <c r="M64" s="1">
        <v>723773.4</v>
      </c>
      <c r="N64" s="1"/>
    </row>
    <row r="65" spans="11:14">
      <c r="L65" s="8">
        <v>41122</v>
      </c>
      <c r="M65" s="1">
        <v>868062.06</v>
      </c>
      <c r="N65" s="1"/>
    </row>
    <row r="66" spans="11:14">
      <c r="L66" s="8">
        <v>41153</v>
      </c>
      <c r="M66" s="1">
        <v>782961.62</v>
      </c>
      <c r="N66" s="1"/>
    </row>
    <row r="67" spans="11:14">
      <c r="L67" s="8">
        <v>41183</v>
      </c>
      <c r="M67" s="1">
        <v>780961.3199</v>
      </c>
      <c r="N67" s="1"/>
    </row>
    <row r="68" spans="11:14">
      <c r="L68" s="8">
        <v>41214</v>
      </c>
      <c r="M68" s="1">
        <v>956400.05</v>
      </c>
      <c r="N68" s="1"/>
    </row>
    <row r="69" spans="11:14">
      <c r="L69" s="8">
        <v>41244</v>
      </c>
      <c r="M69" s="1">
        <v>669677.63</v>
      </c>
      <c r="N69" s="1"/>
    </row>
    <row r="70" spans="11:14">
      <c r="L70" s="8">
        <v>41275</v>
      </c>
      <c r="M70" s="1">
        <v>730068.87</v>
      </c>
      <c r="N70" s="1"/>
    </row>
    <row r="71" spans="11:14">
      <c r="L71" s="8">
        <v>41306</v>
      </c>
      <c r="M71" s="1">
        <v>771950.61</v>
      </c>
      <c r="N71" s="1"/>
    </row>
    <row r="72" spans="11:14">
      <c r="L72" s="8">
        <v>41334</v>
      </c>
      <c r="M72" s="1">
        <v>777558.17</v>
      </c>
      <c r="N72" s="1"/>
    </row>
    <row r="73" spans="11:14">
      <c r="L73" s="8">
        <v>41365</v>
      </c>
      <c r="M73" s="1">
        <v>754863.34</v>
      </c>
      <c r="N73" s="1"/>
    </row>
    <row r="74" spans="11:14">
      <c r="L74" s="18">
        <v>41395</v>
      </c>
      <c r="M74" s="1">
        <v>912666.22</v>
      </c>
      <c r="N74" s="1"/>
    </row>
    <row r="75" spans="11:14">
      <c r="L75" s="18">
        <v>41426</v>
      </c>
      <c r="M75" s="1">
        <v>782068.54</v>
      </c>
      <c r="N75" s="1"/>
    </row>
    <row r="76" spans="11:14">
      <c r="K76" s="6"/>
      <c r="L76" s="8">
        <v>41456</v>
      </c>
      <c r="M76" s="1">
        <v>716766.76</v>
      </c>
      <c r="N76" s="1"/>
    </row>
    <row r="77" spans="11:14">
      <c r="K77" s="6"/>
      <c r="L77" s="8">
        <v>41487</v>
      </c>
      <c r="M77" s="1">
        <v>838017.78</v>
      </c>
      <c r="N77" s="1"/>
    </row>
    <row r="78" spans="11:14">
      <c r="K78" s="6"/>
      <c r="L78" s="8">
        <v>41518</v>
      </c>
      <c r="M78" s="1">
        <v>726772.01</v>
      </c>
      <c r="N78" s="1"/>
    </row>
    <row r="79" spans="11:14">
      <c r="K79" s="6"/>
      <c r="L79" s="8">
        <v>41548</v>
      </c>
      <c r="M79" s="1">
        <v>788863.02</v>
      </c>
      <c r="N79" s="1"/>
    </row>
    <row r="80" spans="11:14">
      <c r="K80" s="6"/>
      <c r="L80" s="8">
        <v>41579</v>
      </c>
      <c r="M80" s="1">
        <v>786297.73</v>
      </c>
      <c r="N80" s="1"/>
    </row>
    <row r="81" spans="11:14">
      <c r="K81" s="6"/>
      <c r="L81" s="8">
        <v>41609</v>
      </c>
      <c r="M81" s="1">
        <v>778341.3</v>
      </c>
      <c r="N81" s="1"/>
    </row>
    <row r="82" spans="11:14">
      <c r="K82" s="6"/>
      <c r="L82" s="8">
        <v>41640</v>
      </c>
      <c r="M82" s="1">
        <v>595443.17000000004</v>
      </c>
      <c r="N82" s="1"/>
    </row>
    <row r="83" spans="11:14">
      <c r="K83" s="6"/>
      <c r="L83" s="8">
        <v>41671</v>
      </c>
      <c r="M83" s="1">
        <v>793975.78</v>
      </c>
      <c r="N83" s="1"/>
    </row>
    <row r="84" spans="11:14">
      <c r="K84" s="6"/>
      <c r="L84" s="18">
        <v>41699</v>
      </c>
      <c r="M84" s="1">
        <v>722501.39</v>
      </c>
      <c r="N84" s="1"/>
    </row>
    <row r="85" spans="11:14">
      <c r="K85" s="6"/>
      <c r="L85" s="18">
        <v>41730</v>
      </c>
      <c r="M85" s="1">
        <v>665677.28</v>
      </c>
      <c r="N85" s="1"/>
    </row>
    <row r="86" spans="11:14">
      <c r="K86" s="6"/>
      <c r="L86" s="18">
        <v>41760</v>
      </c>
      <c r="M86" s="1">
        <v>931675.92</v>
      </c>
      <c r="N86" s="1"/>
    </row>
    <row r="87" spans="11:14">
      <c r="K87" s="6"/>
      <c r="L87" s="18">
        <v>41791</v>
      </c>
      <c r="M87" s="1">
        <v>846109.11</v>
      </c>
      <c r="N87" s="1"/>
    </row>
    <row r="88" spans="11:14">
      <c r="K88" s="6"/>
      <c r="L88" s="18">
        <v>41821</v>
      </c>
      <c r="M88" s="1">
        <v>739227.01</v>
      </c>
      <c r="N88" s="1"/>
    </row>
    <row r="89" spans="11:14">
      <c r="K89" s="6"/>
      <c r="L89" s="18">
        <v>41852</v>
      </c>
      <c r="M89" s="1">
        <v>841336.04</v>
      </c>
      <c r="N89" s="1"/>
    </row>
    <row r="90" spans="11:14">
      <c r="K90" s="6"/>
      <c r="L90" s="18">
        <v>41883</v>
      </c>
      <c r="M90" s="1">
        <v>782143.01</v>
      </c>
      <c r="N90" s="1"/>
    </row>
    <row r="91" spans="11:14">
      <c r="K91" s="6"/>
      <c r="L91" s="8">
        <v>41913</v>
      </c>
      <c r="M91" s="1">
        <v>881672.22</v>
      </c>
      <c r="N91" s="1"/>
    </row>
    <row r="92" spans="11:14">
      <c r="K92" s="6"/>
      <c r="L92" s="8">
        <v>41944</v>
      </c>
      <c r="M92" s="1">
        <v>738322.6</v>
      </c>
      <c r="N92" s="1"/>
    </row>
    <row r="93" spans="11:14">
      <c r="K93" s="6"/>
      <c r="L93" s="8">
        <v>41974</v>
      </c>
      <c r="M93" s="1">
        <v>831849.12</v>
      </c>
      <c r="N93" s="1"/>
    </row>
    <row r="94" spans="11:14">
      <c r="K94" s="6"/>
      <c r="L94" s="8">
        <v>42005</v>
      </c>
      <c r="M94" s="1">
        <v>685334.0699</v>
      </c>
      <c r="N94" s="1"/>
    </row>
    <row r="95" spans="11:14">
      <c r="L95" s="8">
        <v>42036</v>
      </c>
      <c r="M95" s="1">
        <v>795729.02</v>
      </c>
      <c r="N95" s="1"/>
    </row>
    <row r="96" spans="11:14">
      <c r="L96" s="8">
        <v>42064</v>
      </c>
      <c r="M96" s="1">
        <v>830796.2</v>
      </c>
      <c r="N96" s="1"/>
    </row>
    <row r="97" spans="12:14">
      <c r="L97" s="8">
        <v>42095</v>
      </c>
      <c r="M97" s="1">
        <v>790432.67</v>
      </c>
      <c r="N97" s="1"/>
    </row>
    <row r="98" spans="12:14">
      <c r="L98" s="8">
        <v>42125</v>
      </c>
      <c r="M98" s="1">
        <v>869703.55</v>
      </c>
      <c r="N98" s="1"/>
    </row>
    <row r="99" spans="12:14">
      <c r="L99" s="8">
        <v>42156</v>
      </c>
      <c r="M99" s="1">
        <v>942107.57</v>
      </c>
      <c r="N99" s="1"/>
    </row>
    <row r="100" spans="12:14">
      <c r="L100" s="8">
        <v>42186</v>
      </c>
      <c r="M100" s="1">
        <v>794491.2</v>
      </c>
      <c r="N100" s="1"/>
    </row>
    <row r="101" spans="12:14">
      <c r="L101" s="8">
        <v>42217</v>
      </c>
      <c r="M101" s="1">
        <v>865636.59</v>
      </c>
      <c r="N101" s="1"/>
    </row>
    <row r="102" spans="12:14">
      <c r="L102" s="8">
        <v>42248</v>
      </c>
      <c r="M102" s="1">
        <v>876920.21</v>
      </c>
      <c r="N102" s="1"/>
    </row>
    <row r="103" spans="12:14">
      <c r="L103" s="8">
        <v>42278</v>
      </c>
      <c r="M103" s="1">
        <v>843849.75</v>
      </c>
      <c r="N103" s="1"/>
    </row>
    <row r="104" spans="12:14">
      <c r="L104" s="8">
        <v>42309</v>
      </c>
      <c r="M104" s="1">
        <v>908028.64</v>
      </c>
      <c r="N104" s="1"/>
    </row>
    <row r="105" spans="12:14">
      <c r="L105" s="8">
        <v>42339</v>
      </c>
      <c r="M105" s="1">
        <v>986840.19</v>
      </c>
      <c r="N105" s="1"/>
    </row>
    <row r="106" spans="12:14">
      <c r="L106" s="8">
        <v>42370</v>
      </c>
      <c r="M106" s="1">
        <v>693934.5</v>
      </c>
      <c r="N106" s="1"/>
    </row>
    <row r="107" spans="12:14">
      <c r="L107" s="8">
        <v>42401</v>
      </c>
      <c r="M107" s="1">
        <v>837500.29</v>
      </c>
      <c r="N107" s="1"/>
    </row>
    <row r="108" spans="12:14">
      <c r="L108" s="8">
        <v>42430</v>
      </c>
      <c r="M108" s="1">
        <v>957186.85</v>
      </c>
      <c r="N108" s="1"/>
    </row>
    <row r="109" spans="12:14">
      <c r="L109" s="8">
        <v>42461</v>
      </c>
      <c r="M109" s="1">
        <v>836845.26</v>
      </c>
      <c r="N109" s="1"/>
    </row>
    <row r="110" spans="12:14">
      <c r="L110" s="8">
        <v>42491</v>
      </c>
      <c r="M110" s="1">
        <v>971883.93</v>
      </c>
      <c r="N110" s="1"/>
    </row>
    <row r="111" spans="12:14">
      <c r="L111" s="8">
        <v>42522</v>
      </c>
      <c r="M111" s="1">
        <v>1006626</v>
      </c>
      <c r="N111" s="1"/>
    </row>
    <row r="112" spans="12:14">
      <c r="L112" s="8">
        <v>42552</v>
      </c>
      <c r="M112" s="1">
        <v>828352.48</v>
      </c>
      <c r="N112" s="1">
        <f>M112</f>
        <v>828352.48</v>
      </c>
    </row>
    <row r="113" spans="12:14">
      <c r="L113" s="8">
        <v>42583</v>
      </c>
      <c r="M113" s="1">
        <v>985973.52</v>
      </c>
      <c r="N113" s="1">
        <f>M113</f>
        <v>985973.52</v>
      </c>
    </row>
    <row r="114" spans="12:14">
      <c r="L114" s="8">
        <v>42614</v>
      </c>
      <c r="M114" s="1">
        <v>915357.25</v>
      </c>
      <c r="N114" s="1">
        <v>878039.54790272703</v>
      </c>
    </row>
    <row r="115" spans="12:14">
      <c r="L115" s="8">
        <v>42644</v>
      </c>
      <c r="M115" s="1">
        <v>831565.54</v>
      </c>
      <c r="N115" s="1">
        <v>927961.01988084789</v>
      </c>
    </row>
    <row r="116" spans="12:14">
      <c r="L116" s="8">
        <v>42675</v>
      </c>
      <c r="M116" s="1">
        <v>923880.19</v>
      </c>
      <c r="N116" s="1">
        <v>873015.18403702776</v>
      </c>
    </row>
    <row r="117" spans="12:14">
      <c r="L117" s="8">
        <v>42705</v>
      </c>
      <c r="M117" s="1">
        <v>1037642.15</v>
      </c>
      <c r="N117" s="1">
        <v>990010.37731678609</v>
      </c>
    </row>
    <row r="118" spans="12:14">
      <c r="L118" s="8">
        <v>42736</v>
      </c>
      <c r="M118" s="1">
        <v>557180.07999999996</v>
      </c>
      <c r="N118" s="1">
        <v>755734.8608113667</v>
      </c>
    </row>
    <row r="119" spans="12:14">
      <c r="L119" s="8">
        <v>42767</v>
      </c>
      <c r="M119" s="1">
        <v>908647.01</v>
      </c>
      <c r="N119" s="1">
        <v>868347.15271895635</v>
      </c>
    </row>
    <row r="120" spans="12:14">
      <c r="L120" s="8">
        <v>42795</v>
      </c>
      <c r="M120" s="1">
        <v>875255.98</v>
      </c>
      <c r="N120" s="1">
        <v>956475.63129118131</v>
      </c>
    </row>
    <row r="121" spans="12:14">
      <c r="L121" s="8">
        <v>42826</v>
      </c>
      <c r="M121" s="1">
        <v>759396.55</v>
      </c>
      <c r="N121" s="1">
        <v>881930.9698170569</v>
      </c>
    </row>
    <row r="122" spans="12:14">
      <c r="L122" s="8">
        <v>42856</v>
      </c>
      <c r="M122" s="1"/>
      <c r="N122" s="1">
        <v>978788.19371642778</v>
      </c>
    </row>
    <row r="123" spans="12:14">
      <c r="L123" s="8">
        <v>42887</v>
      </c>
      <c r="M123" s="1"/>
      <c r="N123" s="1">
        <v>1041220.229531311</v>
      </c>
    </row>
    <row r="124" spans="12:14">
      <c r="L124" s="8">
        <v>42917</v>
      </c>
      <c r="M124" s="1"/>
      <c r="N124" s="1">
        <v>840053.49805443326</v>
      </c>
    </row>
    <row r="125" spans="12:14">
      <c r="L125" s="8">
        <v>42948</v>
      </c>
      <c r="M125" s="1"/>
      <c r="N125" s="1">
        <v>955251.18142446154</v>
      </c>
    </row>
    <row r="126" spans="12:14">
      <c r="L126" s="8">
        <v>42979</v>
      </c>
      <c r="M126" s="1"/>
      <c r="N126" s="1">
        <v>935610.7145306397</v>
      </c>
    </row>
    <row r="127" spans="12:14">
      <c r="L127" s="8">
        <v>43009</v>
      </c>
      <c r="M127" s="1"/>
      <c r="N127" s="1">
        <v>933927.0056856774</v>
      </c>
    </row>
    <row r="128" spans="12:14">
      <c r="L128" s="8">
        <v>43040</v>
      </c>
      <c r="M128" s="1"/>
      <c r="N128" s="1">
        <v>948402.29173429171</v>
      </c>
    </row>
    <row r="129" spans="12:14">
      <c r="L129" s="8">
        <v>43070</v>
      </c>
      <c r="M129" s="1"/>
      <c r="N129" s="1">
        <v>1029259.2627150214</v>
      </c>
    </row>
    <row r="130" spans="12:14">
      <c r="L130" s="8">
        <v>43101</v>
      </c>
      <c r="M130" s="1"/>
      <c r="N130" s="1">
        <v>776976.12569052167</v>
      </c>
    </row>
    <row r="131" spans="12:14">
      <c r="L131" s="8">
        <v>43132</v>
      </c>
      <c r="M131" s="1"/>
      <c r="N131" s="1">
        <v>908834.44300951657</v>
      </c>
    </row>
    <row r="132" spans="12:14">
      <c r="L132" s="8">
        <v>43160</v>
      </c>
      <c r="M132" s="1"/>
      <c r="N132" s="1">
        <v>1006709.6376581634</v>
      </c>
    </row>
    <row r="133" spans="12:14">
      <c r="L133" s="8">
        <v>43191</v>
      </c>
      <c r="M133" s="1"/>
      <c r="N133" s="1">
        <v>908126.70269939001</v>
      </c>
    </row>
    <row r="134" spans="12:14">
      <c r="L134" s="8">
        <v>43221</v>
      </c>
      <c r="M134" s="1"/>
      <c r="N134" s="1">
        <v>1029203.519486276</v>
      </c>
    </row>
    <row r="135" spans="12:14">
      <c r="L135" s="8">
        <v>43252</v>
      </c>
      <c r="M135" s="1"/>
      <c r="N135" s="1">
        <v>1072288.8548839607</v>
      </c>
    </row>
    <row r="136" spans="12:14">
      <c r="L136" s="8">
        <v>43282</v>
      </c>
      <c r="M136" s="1"/>
      <c r="N136" s="1">
        <v>852869.50795793161</v>
      </c>
    </row>
    <row r="137" spans="12:14">
      <c r="L137" s="8">
        <v>43313</v>
      </c>
      <c r="M137" s="1"/>
      <c r="N137" s="1">
        <v>987504.891881085</v>
      </c>
    </row>
    <row r="138" spans="12:14">
      <c r="L138" s="8">
        <v>43344</v>
      </c>
      <c r="M138" s="1"/>
      <c r="N138" s="1">
        <v>940110.39037639415</v>
      </c>
    </row>
    <row r="139" spans="12:14">
      <c r="L139" s="8">
        <v>43374</v>
      </c>
      <c r="M139" s="1"/>
      <c r="N139" s="1">
        <v>969917.77379445173</v>
      </c>
    </row>
    <row r="140" spans="12:14">
      <c r="L140" s="8">
        <v>43405</v>
      </c>
      <c r="M140" s="1"/>
      <c r="N140" s="1">
        <v>943564.92969854153</v>
      </c>
    </row>
    <row r="141" spans="12:14">
      <c r="L141" s="8">
        <v>43435</v>
      </c>
      <c r="M141" s="1"/>
      <c r="N141" s="1">
        <v>1052092.2606756212</v>
      </c>
    </row>
    <row r="142" spans="12:14">
      <c r="L142" s="8">
        <v>43466</v>
      </c>
      <c r="M142" s="1"/>
      <c r="N142" s="1">
        <v>800988.42781450727</v>
      </c>
    </row>
    <row r="143" spans="12:14">
      <c r="L143" s="8">
        <v>43497</v>
      </c>
      <c r="M143" s="1"/>
      <c r="N143" s="1">
        <v>923510.66690794856</v>
      </c>
    </row>
    <row r="144" spans="12:14">
      <c r="L144" s="8">
        <v>43525</v>
      </c>
      <c r="M144" s="1"/>
      <c r="N144" s="1">
        <v>1019266.3160730451</v>
      </c>
    </row>
    <row r="145" spans="12:14">
      <c r="L145" s="8">
        <v>43556</v>
      </c>
      <c r="M145" s="1"/>
      <c r="N145" s="1">
        <v>932513.93370515853</v>
      </c>
    </row>
    <row r="146" spans="12:14">
      <c r="L146" s="8">
        <v>43586</v>
      </c>
      <c r="M146" s="1"/>
      <c r="N146" s="1">
        <v>1039125.0351156562</v>
      </c>
    </row>
    <row r="147" spans="12:14">
      <c r="L147" s="8">
        <v>43617</v>
      </c>
      <c r="M147" s="1"/>
      <c r="N147" s="1">
        <v>1095082.6953564649</v>
      </c>
    </row>
    <row r="148" spans="12:14">
      <c r="L148" s="8">
        <v>43647</v>
      </c>
      <c r="N148" s="1">
        <v>871463.53422934678</v>
      </c>
    </row>
    <row r="149" spans="12:14">
      <c r="L149" s="8">
        <v>43678</v>
      </c>
      <c r="N149" s="1">
        <v>998085.50817458611</v>
      </c>
    </row>
    <row r="150" spans="12:14">
      <c r="L150" s="8">
        <v>43709</v>
      </c>
      <c r="N150" s="1">
        <v>965811.98926177761</v>
      </c>
    </row>
    <row r="151" spans="12:14">
      <c r="L151" s="8">
        <v>43739</v>
      </c>
      <c r="N151" s="1">
        <v>976879.25057480717</v>
      </c>
    </row>
    <row r="152" spans="12:14">
      <c r="L152" s="8">
        <v>43770</v>
      </c>
      <c r="N152" s="1">
        <v>974595.9930250647</v>
      </c>
    </row>
    <row r="153" spans="12:14">
      <c r="L153" s="8">
        <v>43800</v>
      </c>
      <c r="N153" s="1">
        <v>1063825.2105926212</v>
      </c>
    </row>
    <row r="154" spans="12:14">
      <c r="L154" s="8">
        <v>43831</v>
      </c>
      <c r="N154" s="1">
        <v>817235.99509419152</v>
      </c>
    </row>
    <row r="155" spans="12:14">
      <c r="L155" s="8">
        <v>43862</v>
      </c>
      <c r="N155" s="1">
        <v>942951.31271346752</v>
      </c>
    </row>
    <row r="156" spans="12:14">
      <c r="L156" s="8">
        <v>43891</v>
      </c>
      <c r="N156" s="1">
        <v>1038862.5224555016</v>
      </c>
    </row>
    <row r="157" spans="12:14">
      <c r="L157" s="8">
        <v>43922</v>
      </c>
      <c r="N157" s="1">
        <v>946520.75718064443</v>
      </c>
    </row>
    <row r="158" spans="12:14">
      <c r="L158" s="8">
        <v>43952</v>
      </c>
      <c r="N158" s="1">
        <v>1061384.0628638014</v>
      </c>
    </row>
    <row r="159" spans="12:14">
      <c r="L159" s="8">
        <v>43983</v>
      </c>
      <c r="N159" s="1">
        <v>1109137.5588552866</v>
      </c>
    </row>
    <row r="160" spans="12:14">
      <c r="L160" s="8">
        <v>44013</v>
      </c>
      <c r="N160" s="1">
        <v>879642.53667689371</v>
      </c>
    </row>
    <row r="161" spans="12:14">
      <c r="L161" s="8">
        <v>44044</v>
      </c>
      <c r="N161" s="1">
        <v>1008939.7975418672</v>
      </c>
    </row>
    <row r="162" spans="12:14">
      <c r="L162" s="8">
        <v>44075</v>
      </c>
      <c r="N162" s="1">
        <v>968871.99949636543</v>
      </c>
    </row>
    <row r="163" spans="12:14">
      <c r="L163" s="8">
        <v>44105</v>
      </c>
      <c r="N163" s="1">
        <v>990775.17184367264</v>
      </c>
    </row>
    <row r="164" spans="12:14">
      <c r="L164" s="8">
        <v>44136</v>
      </c>
      <c r="N164" s="1">
        <v>974357.74618595769</v>
      </c>
    </row>
    <row r="165" spans="12:14">
      <c r="L165" s="8">
        <v>44166</v>
      </c>
      <c r="N165" s="1">
        <v>1076349.4365038965</v>
      </c>
    </row>
    <row r="166" spans="12:14">
      <c r="L166" s="8">
        <v>44197</v>
      </c>
      <c r="N166" s="1">
        <v>824291.42115129856</v>
      </c>
    </row>
    <row r="167" spans="12:14">
      <c r="L167" s="8">
        <v>44228</v>
      </c>
      <c r="N167" s="1">
        <v>949945.29847271345</v>
      </c>
    </row>
    <row r="168" spans="12:14">
      <c r="L168" s="8">
        <v>44256</v>
      </c>
      <c r="N168" s="1">
        <v>1045799.6845679581</v>
      </c>
    </row>
    <row r="169" spans="12:14">
      <c r="L169" s="8">
        <v>44287</v>
      </c>
      <c r="N169" s="1">
        <v>956094.26341280597</v>
      </c>
    </row>
    <row r="170" spans="12:14">
      <c r="L170" s="8">
        <v>44317</v>
      </c>
      <c r="N170" s="1">
        <v>1066394.9753550463</v>
      </c>
    </row>
    <row r="171" spans="12:14">
      <c r="L171" s="8">
        <v>44348</v>
      </c>
      <c r="N171" s="1">
        <v>1119194.3701250961</v>
      </c>
    </row>
  </sheetData>
  <mergeCells count="2">
    <mergeCell ref="C2:D2"/>
    <mergeCell ref="G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16</vt:i4>
      </vt:variant>
    </vt:vector>
  </HeadingPairs>
  <TitlesOfParts>
    <vt:vector size="27" baseType="lpstr">
      <vt:lpstr>Notes</vt:lpstr>
      <vt:lpstr>Summary tables - forecast</vt:lpstr>
      <vt:lpstr>Overall summary table</vt:lpstr>
      <vt:lpstr>Total forecast</vt:lpstr>
      <vt:lpstr>Criminal</vt:lpstr>
      <vt:lpstr>Family</vt:lpstr>
      <vt:lpstr>Civil</vt:lpstr>
      <vt:lpstr>Waitangi</vt:lpstr>
      <vt:lpstr>Duty Lawyer</vt:lpstr>
      <vt:lpstr>PDLA</vt:lpstr>
      <vt:lpstr>Total bar graph</vt:lpstr>
      <vt:lpstr>Total - base forecast chart</vt:lpstr>
      <vt:lpstr>Forecast with accruals annual</vt:lpstr>
      <vt:lpstr>Forecast w accruals quarterly</vt:lpstr>
      <vt:lpstr>Accruals chart</vt:lpstr>
      <vt:lpstr>Criminal - annual</vt:lpstr>
      <vt:lpstr>Criminal - quarterly</vt:lpstr>
      <vt:lpstr>Family - annual</vt:lpstr>
      <vt:lpstr>Family - quarterly</vt:lpstr>
      <vt:lpstr>Civil - annual</vt:lpstr>
      <vt:lpstr>Civil - quarterly</vt:lpstr>
      <vt:lpstr>Waitangi - annual</vt:lpstr>
      <vt:lpstr>Waitangi - quarterly</vt:lpstr>
      <vt:lpstr>Duty Lawyer - annual</vt:lpstr>
      <vt:lpstr>Duty Lawyer - quarterly</vt:lpstr>
      <vt:lpstr>PDLA - annual</vt:lpstr>
      <vt:lpstr>PDLA - quarterly</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Henderson</cp:lastModifiedBy>
  <cp:lastPrinted>2015-04-23T00:25:50Z</cp:lastPrinted>
  <dcterms:created xsi:type="dcterms:W3CDTF">2013-09-02T02:22:24Z</dcterms:created>
  <dcterms:modified xsi:type="dcterms:W3CDTF">2017-07-14T01:59:19Z</dcterms:modified>
</cp:coreProperties>
</file>